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codeName="ЭтаКнига"/>
  <workbookProtection workbookPassword="C07B" lockStructure="1" lockWindows="1"/>
  <bookViews>
    <workbookView xWindow="0" yWindow="90" windowWidth="28755" windowHeight="12585"/>
  </bookViews>
  <sheets>
    <sheet name="КриогенТехГаз" sheetId="1" r:id="rId1"/>
    <sheet name="Лист2" sheetId="2" state="hidden" r:id="rId2"/>
  </sheets>
  <definedNames>
    <definedName name="_габарит">Лист2!$L$10:$W$17</definedName>
    <definedName name="logo" localSheetId="1">INDEX(КриогенТехГаз!#REF!,MATCH(КриогенТехГаз!$D$11,КриогенТехГаз!#REF!,0))</definedName>
    <definedName name="logo_1">INDEX(Лист2!$A$24:$A$71,MATCH(Лист2!$D$21,Лист2!$B$24:$B$71,0))</definedName>
    <definedName name="logo_2">INDEX(Лист2!$B$10:$B$17,MATCH(КриогенТехГаз!$D$11,Лист2!$C$10:$C$17,0))</definedName>
    <definedName name="_xlnm.Print_Area" localSheetId="0">КриогенТехГаз!$A$1:$G$56</definedName>
  </definedNames>
  <calcPr calcId="144525"/>
</workbook>
</file>

<file path=xl/calcChain.xml><?xml version="1.0" encoding="utf-8"?>
<calcChain xmlns="http://schemas.openxmlformats.org/spreadsheetml/2006/main">
  <c r="C21" i="2" l="1"/>
  <c r="G17" i="2" l="1"/>
  <c r="I17" i="2" s="1"/>
  <c r="I27" i="2" s="1"/>
  <c r="G12" i="2" l="1"/>
  <c r="Q3" i="2" l="1"/>
  <c r="Y9" i="2" l="1"/>
  <c r="T3" i="2" s="1"/>
  <c r="F47" i="1" s="1"/>
  <c r="D21" i="2"/>
  <c r="K6" i="2"/>
  <c r="E6" i="2"/>
  <c r="E7" i="2" s="1"/>
  <c r="D6" i="2"/>
  <c r="P3" i="2" l="1"/>
  <c r="P7" i="2" s="1"/>
  <c r="P5" i="2" s="1"/>
  <c r="F43" i="1" s="1"/>
  <c r="G16" i="2"/>
  <c r="I16" i="2" s="1"/>
  <c r="I23" i="2" s="1"/>
  <c r="G15" i="2"/>
  <c r="I15" i="2" s="1"/>
  <c r="I24" i="2" s="1"/>
  <c r="G14" i="2"/>
  <c r="I14" i="2" s="1"/>
  <c r="I22" i="2" s="1"/>
  <c r="G13" i="2"/>
  <c r="I13" i="2" s="1"/>
  <c r="I25" i="2" s="1"/>
  <c r="I12" i="2"/>
  <c r="I26" i="2" s="1"/>
  <c r="J11" i="2" l="1"/>
  <c r="U3" i="2" s="1"/>
  <c r="F49" i="1" s="1"/>
  <c r="H10" i="2"/>
  <c r="H11" i="2" s="1"/>
  <c r="F45" i="1" s="1"/>
</calcChain>
</file>

<file path=xl/sharedStrings.xml><?xml version="1.0" encoding="utf-8"?>
<sst xmlns="http://schemas.openxmlformats.org/spreadsheetml/2006/main" count="214" uniqueCount="165">
  <si>
    <t>газ</t>
  </si>
  <si>
    <t>литраж</t>
  </si>
  <si>
    <t>давление</t>
  </si>
  <si>
    <t>Наименование организации</t>
  </si>
  <si>
    <t>Контактный телефон</t>
  </si>
  <si>
    <t>Адрес организации</t>
  </si>
  <si>
    <t>Используемый газ:</t>
  </si>
  <si>
    <t>Колличество баллонов, шт.:</t>
  </si>
  <si>
    <t>Давление, бар.:</t>
  </si>
  <si>
    <t>Нижняя погрузка</t>
  </si>
  <si>
    <t>О2 - кислород</t>
  </si>
  <si>
    <t>N2 - азот</t>
  </si>
  <si>
    <t>H2 - водород</t>
  </si>
  <si>
    <t>Ar - аргон</t>
  </si>
  <si>
    <t>He - гелий</t>
  </si>
  <si>
    <t>да/нет</t>
  </si>
  <si>
    <t>да</t>
  </si>
  <si>
    <t>нет</t>
  </si>
  <si>
    <t>Обвязка</t>
  </si>
  <si>
    <t>Змеевики</t>
  </si>
  <si>
    <t>Металлорукава</t>
  </si>
  <si>
    <t>Коллектор</t>
  </si>
  <si>
    <t>способ покраски</t>
  </si>
  <si>
    <t>Объем баллонов, л.:</t>
  </si>
  <si>
    <t>Ф.И.О. контактного лица</t>
  </si>
  <si>
    <t>Электронная почта</t>
  </si>
  <si>
    <t>Верхняя погрузка</t>
  </si>
  <si>
    <t>Горячее цинкование</t>
  </si>
  <si>
    <t>Холодное цинкование</t>
  </si>
  <si>
    <t>Грунтовка и Покраска - Hammerite</t>
  </si>
  <si>
    <t>Дополнительная информация</t>
  </si>
  <si>
    <t>Способ покраски каркаса моноблока</t>
  </si>
  <si>
    <t>Материал баллона:</t>
  </si>
  <si>
    <t>материалл баллона</t>
  </si>
  <si>
    <t>Легированная сталь</t>
  </si>
  <si>
    <t>Наличие заправочного вентиля</t>
  </si>
  <si>
    <t>Наличие регулятора давления</t>
  </si>
  <si>
    <t>Наличие предохранительного клапана</t>
  </si>
  <si>
    <t>Наличие запорного вентиля</t>
  </si>
  <si>
    <t>Обвязка баллонов:</t>
  </si>
  <si>
    <t>Наличие манометра</t>
  </si>
  <si>
    <t>Предварительные расчетные данные:</t>
  </si>
  <si>
    <t>Объем газа в моноблоке, м3.:</t>
  </si>
  <si>
    <t>Габаритные размеры (Д х Ш х В), мм.:</t>
  </si>
  <si>
    <t>Вес моноблока с пустыми баллонами, кг.:</t>
  </si>
  <si>
    <t>Вес моноблока с полными баллонами, кг.:</t>
  </si>
  <si>
    <t>Вид баллона:</t>
  </si>
  <si>
    <t>вид баллона</t>
  </si>
  <si>
    <t>Новый</t>
  </si>
  <si>
    <t>Переаттестованный</t>
  </si>
  <si>
    <t>СО2 - углекислый газ</t>
  </si>
  <si>
    <t>кислород</t>
  </si>
  <si>
    <t>азот</t>
  </si>
  <si>
    <t>водород</t>
  </si>
  <si>
    <t>аргон</t>
  </si>
  <si>
    <t>гелий</t>
  </si>
  <si>
    <t>Углеродистая сталь</t>
  </si>
  <si>
    <t>коэффициент для выдов газа</t>
  </si>
  <si>
    <t>объем газа в моноблоке=коэффициент * кол-во баллонов</t>
  </si>
  <si>
    <t>вес газа с учетом количества баллонов</t>
  </si>
  <si>
    <t>Порошковая покраска</t>
  </si>
  <si>
    <t>40л+150бар+углерод</t>
  </si>
  <si>
    <t>40л+200бар+углерод</t>
  </si>
  <si>
    <t>40л+150бар+легир</t>
  </si>
  <si>
    <t>40л+200бар+легир</t>
  </si>
  <si>
    <t>50л+150бар+углерод</t>
  </si>
  <si>
    <t>50л+200бар+углерод</t>
  </si>
  <si>
    <t>50л+150бар+легир</t>
  </si>
  <si>
    <t>50л+200бар+легир</t>
  </si>
  <si>
    <t>углекислый газ</t>
  </si>
  <si>
    <t>ацетилен</t>
  </si>
  <si>
    <t>505х505х1760</t>
  </si>
  <si>
    <t>850х550х1760</t>
  </si>
  <si>
    <t>505х1010х1760</t>
  </si>
  <si>
    <t>800х800х1800</t>
  </si>
  <si>
    <t>1370х550х1760</t>
  </si>
  <si>
    <t>800х1040х1800</t>
  </si>
  <si>
    <t>1030х1030х1800</t>
  </si>
  <si>
    <t>1030х1260х1800</t>
  </si>
  <si>
    <t>600х600х1850</t>
  </si>
  <si>
    <t>900х600х1850</t>
  </si>
  <si>
    <t>1200х600х1850</t>
  </si>
  <si>
    <t>900х900х1850</t>
  </si>
  <si>
    <t>1500х600х1850</t>
  </si>
  <si>
    <t>1200х900х1850</t>
  </si>
  <si>
    <t>1200х1200х1850</t>
  </si>
  <si>
    <t>1500х1200х1850</t>
  </si>
  <si>
    <t>600х600х1950</t>
  </si>
  <si>
    <t>900х600х1950</t>
  </si>
  <si>
    <t>1200х600х1950</t>
  </si>
  <si>
    <t>900х900х1950</t>
  </si>
  <si>
    <t>1500х600х1950</t>
  </si>
  <si>
    <t>1200х900х1950</t>
  </si>
  <si>
    <t>1200х1200х1950</t>
  </si>
  <si>
    <t>1500х1200х1950</t>
  </si>
  <si>
    <t>510х510х1860</t>
  </si>
  <si>
    <t>855х555х1860</t>
  </si>
  <si>
    <t>510х1015х1760</t>
  </si>
  <si>
    <t>805х805х1810</t>
  </si>
  <si>
    <t>1375х555х1770</t>
  </si>
  <si>
    <t>805х1045х1810</t>
  </si>
  <si>
    <t>1035х1035х1810</t>
  </si>
  <si>
    <t>1035х1310х1810</t>
  </si>
  <si>
    <t>выбор столбца для установки габаритов</t>
  </si>
  <si>
    <t>- выбор столбца по параметрам (V+P+материал баллона)</t>
  </si>
  <si>
    <t>40-150-U</t>
  </si>
  <si>
    <t>40-200-U</t>
  </si>
  <si>
    <t>40-150-L</t>
  </si>
  <si>
    <t>40-200-L</t>
  </si>
  <si>
    <t>50-150-U</t>
  </si>
  <si>
    <t>50-200-U</t>
  </si>
  <si>
    <t>50-150-L</t>
  </si>
  <si>
    <t>50-200-L</t>
  </si>
  <si>
    <t>-Количество баллонов</t>
  </si>
  <si>
    <t>вес моноблока</t>
  </si>
  <si>
    <t>вес моноблока с газом</t>
  </si>
  <si>
    <t>объем газа в баллоне</t>
  </si>
  <si>
    <t>Азот 4</t>
  </si>
  <si>
    <t>Азот 6</t>
  </si>
  <si>
    <t>Азот 8</t>
  </si>
  <si>
    <t>Азот 9</t>
  </si>
  <si>
    <t>Азот 10</t>
  </si>
  <si>
    <t>Азот 12</t>
  </si>
  <si>
    <t>Азот 16</t>
  </si>
  <si>
    <t>Азот 20</t>
  </si>
  <si>
    <t>Аргон 4</t>
  </si>
  <si>
    <t>Аргон 6</t>
  </si>
  <si>
    <t>Аргон 8</t>
  </si>
  <si>
    <t>Аргон 10</t>
  </si>
  <si>
    <t>Аргон 12</t>
  </si>
  <si>
    <t>Аргон 16</t>
  </si>
  <si>
    <t>Аргон 20</t>
  </si>
  <si>
    <t>Водород 4</t>
  </si>
  <si>
    <t>Водород 6</t>
  </si>
  <si>
    <t>Водород 8</t>
  </si>
  <si>
    <t>Водород 9</t>
  </si>
  <si>
    <t>Водород 10</t>
  </si>
  <si>
    <t>Водород 12</t>
  </si>
  <si>
    <t>Водород 16</t>
  </si>
  <si>
    <t>Водород 20</t>
  </si>
  <si>
    <t>Гелий 4</t>
  </si>
  <si>
    <t>Гелий 6</t>
  </si>
  <si>
    <t>Гелий 8</t>
  </si>
  <si>
    <t>Гелий 10</t>
  </si>
  <si>
    <t>Гелий 12</t>
  </si>
  <si>
    <t>Гелий 16</t>
  </si>
  <si>
    <t>Гелий 20</t>
  </si>
  <si>
    <t>Кислород 4</t>
  </si>
  <si>
    <t>Кислород 6</t>
  </si>
  <si>
    <t>Кислород 8</t>
  </si>
  <si>
    <t>Кислород 9</t>
  </si>
  <si>
    <t>Кислород 10</t>
  </si>
  <si>
    <t>Кислород 12</t>
  </si>
  <si>
    <t>Кислород 16</t>
  </si>
  <si>
    <t>Кислород 20</t>
  </si>
  <si>
    <t>Углекислота 4</t>
  </si>
  <si>
    <t>Углекислота 6</t>
  </si>
  <si>
    <t>Углекислота 8</t>
  </si>
  <si>
    <t>Углекислота 9</t>
  </si>
  <si>
    <t>Углекислота 10</t>
  </si>
  <si>
    <t>Углекислота 12</t>
  </si>
  <si>
    <t>Углекислота 16</t>
  </si>
  <si>
    <t>Углекислота 20</t>
  </si>
  <si>
    <t>Аргон 9</t>
  </si>
  <si>
    <t>Гелий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</si>
</sst>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mbria"/>
      <family val="1"/>
      <charset val="204"/>
      <scheme val="major"/>
    </font>
    <font>
      <i/>
      <sz val="11"/>
      <color theme="1"/>
      <name val="Cambria"/>
      <family val="1"/>
      <charset val="204"/>
      <scheme val="major"/>
    </font>
    <font>
      <b/>
      <i/>
      <sz val="11"/>
      <color theme="1"/>
      <name val="Calibri"/>
      <family val="2"/>
      <charset val="204"/>
      <scheme val="minor"/>
    </font>
    <font>
      <b/>
      <i/>
      <sz val="10"/>
      <color theme="1"/>
      <name val="Cambria"/>
      <family val="1"/>
      <charset val="204"/>
      <scheme val="major"/>
    </font>
    <font>
      <sz val="11"/>
      <color rgb="FF000000"/>
      <name val="Courier New"/>
      <family val="3"/>
      <charset val="204"/>
    </font>
  </fonts>
  <fills count="7">
    <fill>
      <patternFill patternType="none"/>
    </fill>
    <fill>
      <patternFill patternType="gray125"/>
    </fill>
    <fill>
      <patternFill patternType="solid">
        <fgColor rgb="FFE8FBF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0D6E6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theme="8"/>
      </top>
      <bottom/>
      <diagonal/>
    </border>
    <border>
      <left style="medium">
        <color rgb="FF60D6E6"/>
      </left>
      <right style="medium">
        <color rgb="FF60D6E6"/>
      </right>
      <top style="medium">
        <color rgb="FF60D6E6"/>
      </top>
      <bottom style="medium">
        <color rgb="FF60D6E6"/>
      </bottom>
      <diagonal/>
    </border>
    <border>
      <left style="medium">
        <color rgb="FF60D6E6"/>
      </left>
      <right/>
      <top style="medium">
        <color rgb="FF60D6E6"/>
      </top>
      <bottom/>
      <diagonal/>
    </border>
    <border>
      <left/>
      <right/>
      <top style="medium">
        <color rgb="FF60D6E6"/>
      </top>
      <bottom/>
      <diagonal/>
    </border>
    <border>
      <left/>
      <right style="medium">
        <color rgb="FF60D6E6"/>
      </right>
      <top style="medium">
        <color rgb="FF60D6E6"/>
      </top>
      <bottom/>
      <diagonal/>
    </border>
    <border>
      <left style="medium">
        <color rgb="FF60D6E6"/>
      </left>
      <right/>
      <top/>
      <bottom/>
      <diagonal/>
    </border>
    <border>
      <left/>
      <right style="medium">
        <color rgb="FF60D6E6"/>
      </right>
      <top/>
      <bottom/>
      <diagonal/>
    </border>
    <border>
      <left style="medium">
        <color rgb="FF60D6E6"/>
      </left>
      <right/>
      <top/>
      <bottom style="medium">
        <color rgb="FF60D6E6"/>
      </bottom>
      <diagonal/>
    </border>
    <border>
      <left/>
      <right/>
      <top/>
      <bottom style="medium">
        <color rgb="FF60D6E6"/>
      </bottom>
      <diagonal/>
    </border>
    <border>
      <left/>
      <right style="medium">
        <color rgb="FF60D6E6"/>
      </right>
      <top/>
      <bottom style="medium">
        <color rgb="FF60D6E6"/>
      </bottom>
      <diagonal/>
    </border>
    <border>
      <left style="medium">
        <color rgb="FF60D6E6"/>
      </left>
      <right/>
      <top style="medium">
        <color rgb="FF60D6E6"/>
      </top>
      <bottom style="medium">
        <color rgb="FF60D6E6"/>
      </bottom>
      <diagonal/>
    </border>
    <border>
      <left/>
      <right/>
      <top style="medium">
        <color rgb="FF60D6E6"/>
      </top>
      <bottom style="medium">
        <color rgb="FF60D6E6"/>
      </bottom>
      <diagonal/>
    </border>
    <border>
      <left/>
      <right style="medium">
        <color rgb="FF60D6E6"/>
      </right>
      <top style="medium">
        <color rgb="FF60D6E6"/>
      </top>
      <bottom style="medium">
        <color rgb="FF60D6E6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2" borderId="0" xfId="0" applyFill="1" applyProtection="1"/>
    <xf numFmtId="0" fontId="0" fillId="2" borderId="0" xfId="0" applyFill="1"/>
    <xf numFmtId="0" fontId="0" fillId="2" borderId="1" xfId="0" applyFill="1" applyBorder="1" applyProtection="1"/>
    <xf numFmtId="0" fontId="2" fillId="2" borderId="0" xfId="0" applyFont="1" applyFill="1" applyProtection="1"/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2" borderId="0" xfId="0" applyFill="1" applyAlignment="1" applyProtection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 applyProtection="1">
      <alignment horizontal="left"/>
      <protection hidden="1"/>
    </xf>
    <xf numFmtId="0" fontId="2" fillId="2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1" fillId="2" borderId="0" xfId="0" applyFont="1" applyFill="1" applyAlignment="1" applyProtection="1">
      <alignment horizontal="left"/>
      <protection hidden="1"/>
    </xf>
    <xf numFmtId="0" fontId="0" fillId="3" borderId="0" xfId="0" applyFill="1" applyAlignment="1">
      <alignment wrapText="1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5" borderId="0" xfId="0" applyFill="1" applyAlignment="1">
      <alignment wrapText="1"/>
    </xf>
    <xf numFmtId="0" fontId="3" fillId="0" borderId="2" xfId="0" applyFont="1" applyFill="1" applyBorder="1" applyAlignment="1" applyProtection="1">
      <alignment horizontal="center" vertical="center"/>
      <protection locked="0" hidden="1"/>
    </xf>
    <xf numFmtId="0" fontId="6" fillId="0" borderId="2" xfId="0" applyFont="1" applyFill="1" applyBorder="1" applyAlignment="1" applyProtection="1">
      <alignment horizontal="center" vertical="center"/>
      <protection locked="0" hidden="1"/>
    </xf>
    <xf numFmtId="49" fontId="3" fillId="0" borderId="2" xfId="0" applyNumberFormat="1" applyFont="1" applyFill="1" applyBorder="1" applyAlignment="1" applyProtection="1">
      <alignment horizontal="left" vertical="center"/>
      <protection locked="0" hidden="1"/>
    </xf>
    <xf numFmtId="49" fontId="3" fillId="0" borderId="2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/>
    <xf numFmtId="0" fontId="1" fillId="0" borderId="0" xfId="0" applyFont="1" applyAlignment="1">
      <alignment horizontal="right"/>
    </xf>
    <xf numFmtId="0" fontId="7" fillId="0" borderId="0" xfId="0" applyFont="1"/>
    <xf numFmtId="0" fontId="0" fillId="0" borderId="0" xfId="0" applyFill="1"/>
    <xf numFmtId="0" fontId="1" fillId="0" borderId="0" xfId="0" applyFont="1" applyFill="1" applyAlignment="1"/>
    <xf numFmtId="0" fontId="0" fillId="0" borderId="0" xfId="0" applyFill="1" applyAlignment="1"/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wrapText="1"/>
    </xf>
    <xf numFmtId="49" fontId="1" fillId="0" borderId="0" xfId="0" applyNumberFormat="1" applyFont="1" applyAlignment="1">
      <alignment horizontal="left"/>
    </xf>
    <xf numFmtId="0" fontId="0" fillId="0" borderId="0" xfId="0" applyNumberFormat="1"/>
    <xf numFmtId="49" fontId="0" fillId="0" borderId="0" xfId="0" applyNumberFormat="1" applyFill="1" applyAlignment="1">
      <alignment horizontal="left"/>
    </xf>
    <xf numFmtId="0" fontId="0" fillId="0" borderId="0" xfId="0" applyAlignment="1">
      <alignment horizontal="center"/>
    </xf>
    <xf numFmtId="1" fontId="1" fillId="2" borderId="0" xfId="0" applyNumberFormat="1" applyFont="1" applyFill="1" applyAlignment="1" applyProtection="1">
      <alignment horizontal="left"/>
      <protection hidden="1"/>
    </xf>
    <xf numFmtId="0" fontId="0" fillId="0" borderId="0" xfId="0" applyFont="1"/>
    <xf numFmtId="49" fontId="3" fillId="0" borderId="11" xfId="0" applyNumberFormat="1" applyFont="1" applyFill="1" applyBorder="1" applyAlignment="1" applyProtection="1">
      <alignment horizontal="left" vertical="center"/>
      <protection locked="0" hidden="1"/>
    </xf>
    <xf numFmtId="49" fontId="3" fillId="0" borderId="12" xfId="0" applyNumberFormat="1" applyFont="1" applyFill="1" applyBorder="1" applyAlignment="1" applyProtection="1">
      <alignment horizontal="left" vertical="center"/>
      <protection locked="0" hidden="1"/>
    </xf>
    <xf numFmtId="49" fontId="3" fillId="0" borderId="13" xfId="0" applyNumberFormat="1" applyFont="1" applyFill="1" applyBorder="1" applyAlignment="1" applyProtection="1">
      <alignment horizontal="left" vertical="center"/>
      <protection locked="0" hidden="1"/>
    </xf>
    <xf numFmtId="0" fontId="0" fillId="6" borderId="0" xfId="0" applyFill="1" applyAlignment="1" applyProtection="1">
      <alignment horizontal="center"/>
    </xf>
    <xf numFmtId="49" fontId="4" fillId="0" borderId="3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4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5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6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7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8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9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10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60D6E6"/>
      <color rgb="FFE8FBFE"/>
      <color rgb="FF9BEDFB"/>
      <color rgb="FF6FCCF5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34" Type="http://schemas.openxmlformats.org/officeDocument/2006/relationships/image" Target="../media/image38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41" Type="http://schemas.openxmlformats.org/officeDocument/2006/relationships/image" Target="../media/image45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876300</xdr:colOff>
      <xdr:row>49</xdr:row>
      <xdr:rowOff>85724</xdr:rowOff>
    </xdr:from>
    <xdr:to>
      <xdr:col>6</xdr:col>
      <xdr:colOff>19050</xdr:colOff>
      <xdr:row>55</xdr:row>
      <xdr:rowOff>1403</xdr:rowOff>
    </xdr:to>
    <xdr:pic>
      <xdr:nvPicPr>
        <xdr:cNvPr id="3" name="Рисунок 2" descr="Безымянный.png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tretch>
          <a:fillRect/>
        </a:stretch>
      </xdr:blipFill>
      <xdr:spPr>
        <a:xfrm>
          <a:off x="3790950" y="9648824"/>
          <a:ext cx="3886200" cy="105867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38</xdr:row>
          <xdr:rowOff>161925</xdr:rowOff>
        </xdr:from>
        <xdr:to>
          <xdr:col>3</xdr:col>
          <xdr:colOff>447675</xdr:colOff>
          <xdr:row>52</xdr:row>
          <xdr:rowOff>38100</xdr:rowOff>
        </xdr:to>
        <xdr:pic>
          <xdr:nvPicPr>
            <xdr:cNvPr id="3074" name="Picture 2"/>
            <xdr:cNvPicPr>
              <a:picLocks noChangeAspect="1" noChangeArrowheads="1"/>
              <a:extLst>
                <a:ext uri="{84589F7E-364E-4C9E-8A38-B11213B215E9}">
                  <a14:cameraTool cellRange="logo_1" spid="_x0000_s319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71500" y="7629525"/>
              <a:ext cx="2790825" cy="2543175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61</xdr:row>
      <xdr:rowOff>55709</xdr:rowOff>
    </xdr:from>
    <xdr:to>
      <xdr:col>0</xdr:col>
      <xdr:colOff>1061825</xdr:colOff>
      <xdr:row>61</xdr:row>
      <xdr:rowOff>1324776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64131745"/>
          <a:ext cx="833226" cy="1269067"/>
        </a:xfrm>
        <a:prstGeom prst="rect">
          <a:avLst/>
        </a:prstGeom>
      </xdr:spPr>
    </xdr:pic>
    <xdr:clientData/>
  </xdr:twoCellAnchor>
  <xdr:twoCellAnchor editAs="oneCell">
    <xdr:from>
      <xdr:col>0</xdr:col>
      <xdr:colOff>312755</xdr:colOff>
      <xdr:row>62</xdr:row>
      <xdr:rowOff>52282</xdr:rowOff>
    </xdr:from>
    <xdr:to>
      <xdr:col>0</xdr:col>
      <xdr:colOff>1013208</xdr:colOff>
      <xdr:row>62</xdr:row>
      <xdr:rowOff>1246614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755" y="65502639"/>
          <a:ext cx="700453" cy="1194332"/>
        </a:xfrm>
        <a:prstGeom prst="rect">
          <a:avLst/>
        </a:prstGeom>
      </xdr:spPr>
    </xdr:pic>
    <xdr:clientData/>
  </xdr:twoCellAnchor>
  <xdr:twoCellAnchor editAs="oneCell">
    <xdr:from>
      <xdr:col>0</xdr:col>
      <xdr:colOff>283029</xdr:colOff>
      <xdr:row>55</xdr:row>
      <xdr:rowOff>297436</xdr:rowOff>
    </xdr:from>
    <xdr:to>
      <xdr:col>0</xdr:col>
      <xdr:colOff>940990</xdr:colOff>
      <xdr:row>55</xdr:row>
      <xdr:rowOff>1223042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9" y="56127543"/>
          <a:ext cx="657961" cy="925606"/>
        </a:xfrm>
        <a:prstGeom prst="rect">
          <a:avLst/>
        </a:prstGeom>
      </xdr:spPr>
    </xdr:pic>
    <xdr:clientData/>
  </xdr:twoCellAnchor>
  <xdr:twoCellAnchor editAs="oneCell">
    <xdr:from>
      <xdr:col>0</xdr:col>
      <xdr:colOff>192729</xdr:colOff>
      <xdr:row>56</xdr:row>
      <xdr:rowOff>37502</xdr:rowOff>
    </xdr:from>
    <xdr:to>
      <xdr:col>0</xdr:col>
      <xdr:colOff>988088</xdr:colOff>
      <xdr:row>56</xdr:row>
      <xdr:rowOff>1261546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29" y="57241931"/>
          <a:ext cx="795359" cy="1224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222947</xdr:colOff>
      <xdr:row>56</xdr:row>
      <xdr:rowOff>1360082</xdr:rowOff>
    </xdr:from>
    <xdr:to>
      <xdr:col>0</xdr:col>
      <xdr:colOff>1072870</xdr:colOff>
      <xdr:row>57</xdr:row>
      <xdr:rowOff>1293777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947" y="58564511"/>
          <a:ext cx="849923" cy="1308017"/>
        </a:xfrm>
        <a:prstGeom prst="rect">
          <a:avLst/>
        </a:prstGeom>
      </xdr:spPr>
    </xdr:pic>
    <xdr:clientData/>
  </xdr:twoCellAnchor>
  <xdr:twoCellAnchor editAs="oneCell">
    <xdr:from>
      <xdr:col>0</xdr:col>
      <xdr:colOff>208296</xdr:colOff>
      <xdr:row>58</xdr:row>
      <xdr:rowOff>189912</xdr:rowOff>
    </xdr:from>
    <xdr:to>
      <xdr:col>0</xdr:col>
      <xdr:colOff>1087526</xdr:colOff>
      <xdr:row>58</xdr:row>
      <xdr:rowOff>1258250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96" y="60142983"/>
          <a:ext cx="879230" cy="1068338"/>
        </a:xfrm>
        <a:prstGeom prst="rect">
          <a:avLst/>
        </a:prstGeom>
      </xdr:spPr>
    </xdr:pic>
    <xdr:clientData/>
  </xdr:twoCellAnchor>
  <xdr:twoCellAnchor editAs="oneCell">
    <xdr:from>
      <xdr:col>0</xdr:col>
      <xdr:colOff>300534</xdr:colOff>
      <xdr:row>59</xdr:row>
      <xdr:rowOff>95251</xdr:rowOff>
    </xdr:from>
    <xdr:to>
      <xdr:col>0</xdr:col>
      <xdr:colOff>904079</xdr:colOff>
      <xdr:row>60</xdr:row>
      <xdr:rowOff>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534" y="61422644"/>
          <a:ext cx="603545" cy="127907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60</xdr:row>
      <xdr:rowOff>97383</xdr:rowOff>
    </xdr:from>
    <xdr:to>
      <xdr:col>0</xdr:col>
      <xdr:colOff>966107</xdr:colOff>
      <xdr:row>60</xdr:row>
      <xdr:rowOff>1332007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62799097"/>
          <a:ext cx="666750" cy="1234624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27</xdr:row>
      <xdr:rowOff>68036</xdr:rowOff>
    </xdr:from>
    <xdr:to>
      <xdr:col>0</xdr:col>
      <xdr:colOff>870857</xdr:colOff>
      <xdr:row>27</xdr:row>
      <xdr:rowOff>1330041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20165786"/>
          <a:ext cx="517071" cy="1262005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312965</xdr:colOff>
      <xdr:row>28</xdr:row>
      <xdr:rowOff>81645</xdr:rowOff>
    </xdr:from>
    <xdr:to>
      <xdr:col>0</xdr:col>
      <xdr:colOff>993322</xdr:colOff>
      <xdr:row>28</xdr:row>
      <xdr:rowOff>1338577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21553716"/>
          <a:ext cx="680357" cy="1256932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67</xdr:row>
      <xdr:rowOff>57150</xdr:rowOff>
    </xdr:from>
    <xdr:to>
      <xdr:col>0</xdr:col>
      <xdr:colOff>941614</xdr:colOff>
      <xdr:row>67</xdr:row>
      <xdr:rowOff>1319155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43" y="72379114"/>
          <a:ext cx="517071" cy="1262005"/>
        </a:xfrm>
        <a:prstGeom prst="rect">
          <a:avLst/>
        </a:prstGeom>
      </xdr:spPr>
    </xdr:pic>
    <xdr:clientData/>
  </xdr:twoCellAnchor>
  <xdr:twoCellAnchor editAs="oneCell">
    <xdr:from>
      <xdr:col>0</xdr:col>
      <xdr:colOff>370115</xdr:colOff>
      <xdr:row>68</xdr:row>
      <xdr:rowOff>43545</xdr:rowOff>
    </xdr:from>
    <xdr:to>
      <xdr:col>0</xdr:col>
      <xdr:colOff>1050472</xdr:colOff>
      <xdr:row>68</xdr:row>
      <xdr:rowOff>1300477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5" y="73739831"/>
          <a:ext cx="680357" cy="1256932"/>
        </a:xfrm>
        <a:prstGeom prst="rect">
          <a:avLst/>
        </a:prstGeom>
      </xdr:spPr>
    </xdr:pic>
    <xdr:clientData/>
  </xdr:twoCellAnchor>
  <xdr:twoCellAnchor editAs="oneCell">
    <xdr:from>
      <xdr:col>0</xdr:col>
      <xdr:colOff>410965</xdr:colOff>
      <xdr:row>43</xdr:row>
      <xdr:rowOff>95250</xdr:rowOff>
    </xdr:from>
    <xdr:to>
      <xdr:col>0</xdr:col>
      <xdr:colOff>925286</xdr:colOff>
      <xdr:row>43</xdr:row>
      <xdr:rowOff>1281652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965" y="40807821"/>
          <a:ext cx="514321" cy="1186402"/>
        </a:xfrm>
        <a:prstGeom prst="rect">
          <a:avLst/>
        </a:prstGeom>
      </xdr:spPr>
    </xdr:pic>
    <xdr:clientData/>
  </xdr:twoCellAnchor>
  <xdr:twoCellAnchor editAs="oneCell">
    <xdr:from>
      <xdr:col>0</xdr:col>
      <xdr:colOff>408863</xdr:colOff>
      <xdr:row>51</xdr:row>
      <xdr:rowOff>176892</xdr:rowOff>
    </xdr:from>
    <xdr:to>
      <xdr:col>0</xdr:col>
      <xdr:colOff>872185</xdr:colOff>
      <xdr:row>51</xdr:row>
      <xdr:rowOff>1279071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63" y="51884035"/>
          <a:ext cx="463322" cy="110217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35</xdr:row>
      <xdr:rowOff>187670</xdr:rowOff>
    </xdr:from>
    <xdr:to>
      <xdr:col>0</xdr:col>
      <xdr:colOff>843643</xdr:colOff>
      <xdr:row>35</xdr:row>
      <xdr:rowOff>1278943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1279991"/>
          <a:ext cx="462643" cy="109127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29</xdr:row>
      <xdr:rowOff>57717</xdr:rowOff>
    </xdr:from>
    <xdr:to>
      <xdr:col>0</xdr:col>
      <xdr:colOff>1034144</xdr:colOff>
      <xdr:row>29</xdr:row>
      <xdr:rowOff>1327925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2904110"/>
          <a:ext cx="748393" cy="1270208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69</xdr:row>
      <xdr:rowOff>40822</xdr:rowOff>
    </xdr:from>
    <xdr:to>
      <xdr:col>0</xdr:col>
      <xdr:colOff>1047750</xdr:colOff>
      <xdr:row>69</xdr:row>
      <xdr:rowOff>1311030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75111429"/>
          <a:ext cx="748393" cy="127020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37</xdr:row>
      <xdr:rowOff>68037</xdr:rowOff>
    </xdr:from>
    <xdr:to>
      <xdr:col>0</xdr:col>
      <xdr:colOff>970677</xdr:colOff>
      <xdr:row>37</xdr:row>
      <xdr:rowOff>1306286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33909001"/>
          <a:ext cx="698534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45</xdr:row>
      <xdr:rowOff>79961</xdr:rowOff>
    </xdr:from>
    <xdr:to>
      <xdr:col>0</xdr:col>
      <xdr:colOff>1011686</xdr:colOff>
      <xdr:row>45</xdr:row>
      <xdr:rowOff>1287092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43541175"/>
          <a:ext cx="671508" cy="120713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44</xdr:row>
      <xdr:rowOff>79427</xdr:rowOff>
    </xdr:from>
    <xdr:to>
      <xdr:col>0</xdr:col>
      <xdr:colOff>995310</xdr:colOff>
      <xdr:row>44</xdr:row>
      <xdr:rowOff>1359220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42166320"/>
          <a:ext cx="655132" cy="127979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326570</xdr:colOff>
      <xdr:row>46</xdr:row>
      <xdr:rowOff>63835</xdr:rowOff>
    </xdr:from>
    <xdr:to>
      <xdr:col>0</xdr:col>
      <xdr:colOff>1065990</xdr:colOff>
      <xdr:row>46</xdr:row>
      <xdr:rowOff>1319892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0" y="44899371"/>
          <a:ext cx="739420" cy="1256057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39</xdr:row>
      <xdr:rowOff>149679</xdr:rowOff>
    </xdr:from>
    <xdr:to>
      <xdr:col>0</xdr:col>
      <xdr:colOff>1034142</xdr:colOff>
      <xdr:row>39</xdr:row>
      <xdr:rowOff>1262291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5" y="35364965"/>
          <a:ext cx="775607" cy="111261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40</xdr:row>
      <xdr:rowOff>97790</xdr:rowOff>
    </xdr:from>
    <xdr:to>
      <xdr:col>0</xdr:col>
      <xdr:colOff>1078392</xdr:colOff>
      <xdr:row>40</xdr:row>
      <xdr:rowOff>1360715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6687397"/>
          <a:ext cx="792642" cy="1262925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41</xdr:row>
      <xdr:rowOff>81643</xdr:rowOff>
    </xdr:from>
    <xdr:to>
      <xdr:col>0</xdr:col>
      <xdr:colOff>1061358</xdr:colOff>
      <xdr:row>41</xdr:row>
      <xdr:rowOff>1295273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6" y="38045572"/>
          <a:ext cx="802822" cy="1213630"/>
        </a:xfrm>
        <a:prstGeom prst="rect">
          <a:avLst/>
        </a:prstGeom>
      </xdr:spPr>
    </xdr:pic>
    <xdr:clientData/>
  </xdr:twoCellAnchor>
  <xdr:twoCellAnchor editAs="oneCell">
    <xdr:from>
      <xdr:col>0</xdr:col>
      <xdr:colOff>208574</xdr:colOff>
      <xdr:row>42</xdr:row>
      <xdr:rowOff>68035</xdr:rowOff>
    </xdr:from>
    <xdr:to>
      <xdr:col>0</xdr:col>
      <xdr:colOff>1102180</xdr:colOff>
      <xdr:row>42</xdr:row>
      <xdr:rowOff>1306112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74" y="39406285"/>
          <a:ext cx="893606" cy="123807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285748</xdr:colOff>
      <xdr:row>32</xdr:row>
      <xdr:rowOff>122466</xdr:rowOff>
    </xdr:from>
    <xdr:to>
      <xdr:col>0</xdr:col>
      <xdr:colOff>1047749</xdr:colOff>
      <xdr:row>32</xdr:row>
      <xdr:rowOff>1286318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8" y="27091823"/>
          <a:ext cx="762001" cy="1163852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33</xdr:row>
      <xdr:rowOff>40860</xdr:rowOff>
    </xdr:from>
    <xdr:to>
      <xdr:col>0</xdr:col>
      <xdr:colOff>1074964</xdr:colOff>
      <xdr:row>33</xdr:row>
      <xdr:rowOff>1322467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1" y="28384539"/>
          <a:ext cx="843643" cy="1281607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34</xdr:row>
      <xdr:rowOff>122465</xdr:rowOff>
    </xdr:from>
    <xdr:to>
      <xdr:col>0</xdr:col>
      <xdr:colOff>1061357</xdr:colOff>
      <xdr:row>34</xdr:row>
      <xdr:rowOff>1257622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2" y="29840465"/>
          <a:ext cx="830035" cy="1135157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31</xdr:row>
      <xdr:rowOff>149679</xdr:rowOff>
    </xdr:from>
    <xdr:to>
      <xdr:col>0</xdr:col>
      <xdr:colOff>1102179</xdr:colOff>
      <xdr:row>31</xdr:row>
      <xdr:rowOff>1316258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8" y="25744715"/>
          <a:ext cx="802821" cy="1166579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299359</xdr:colOff>
      <xdr:row>36</xdr:row>
      <xdr:rowOff>136071</xdr:rowOff>
    </xdr:from>
    <xdr:to>
      <xdr:col>0</xdr:col>
      <xdr:colOff>951370</xdr:colOff>
      <xdr:row>36</xdr:row>
      <xdr:rowOff>1317048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9" y="32602714"/>
          <a:ext cx="652011" cy="1180977"/>
        </a:xfrm>
        <a:prstGeom prst="rect">
          <a:avLst/>
        </a:prstGeom>
      </xdr:spPr>
    </xdr:pic>
    <xdr:clientData/>
  </xdr:twoCellAnchor>
  <xdr:twoCellAnchor editAs="oneCell">
    <xdr:from>
      <xdr:col>0</xdr:col>
      <xdr:colOff>343767</xdr:colOff>
      <xdr:row>30</xdr:row>
      <xdr:rowOff>40822</xdr:rowOff>
    </xdr:from>
    <xdr:to>
      <xdr:col>0</xdr:col>
      <xdr:colOff>1060657</xdr:colOff>
      <xdr:row>30</xdr:row>
      <xdr:rowOff>1359208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67" y="24261536"/>
          <a:ext cx="716890" cy="131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70</xdr:row>
      <xdr:rowOff>25026</xdr:rowOff>
    </xdr:from>
    <xdr:to>
      <xdr:col>0</xdr:col>
      <xdr:colOff>1043461</xdr:colOff>
      <xdr:row>70</xdr:row>
      <xdr:rowOff>1318386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76469955"/>
          <a:ext cx="703282" cy="129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23</xdr:row>
      <xdr:rowOff>136072</xdr:rowOff>
    </xdr:from>
    <xdr:to>
      <xdr:col>0</xdr:col>
      <xdr:colOff>1034143</xdr:colOff>
      <xdr:row>23</xdr:row>
      <xdr:rowOff>1251408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6" y="14736536"/>
          <a:ext cx="775607" cy="1115336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63</xdr:row>
      <xdr:rowOff>136071</xdr:rowOff>
    </xdr:from>
    <xdr:to>
      <xdr:col>0</xdr:col>
      <xdr:colOff>1102179</xdr:colOff>
      <xdr:row>63</xdr:row>
      <xdr:rowOff>1251407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2" y="66960750"/>
          <a:ext cx="775607" cy="1115336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24</xdr:row>
      <xdr:rowOff>68034</xdr:rowOff>
    </xdr:from>
    <xdr:to>
      <xdr:col>0</xdr:col>
      <xdr:colOff>1047749</xdr:colOff>
      <xdr:row>24</xdr:row>
      <xdr:rowOff>1322733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6" y="16042820"/>
          <a:ext cx="748393" cy="1254699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64</xdr:row>
      <xdr:rowOff>108857</xdr:rowOff>
    </xdr:from>
    <xdr:to>
      <xdr:col>0</xdr:col>
      <xdr:colOff>1102179</xdr:colOff>
      <xdr:row>64</xdr:row>
      <xdr:rowOff>1363556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68307857"/>
          <a:ext cx="748393" cy="1254699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25</xdr:row>
      <xdr:rowOff>54429</xdr:rowOff>
    </xdr:from>
    <xdr:to>
      <xdr:col>0</xdr:col>
      <xdr:colOff>1078022</xdr:colOff>
      <xdr:row>25</xdr:row>
      <xdr:rowOff>1319893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6" y="17403536"/>
          <a:ext cx="819486" cy="1265464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65</xdr:row>
      <xdr:rowOff>68035</xdr:rowOff>
    </xdr:from>
    <xdr:to>
      <xdr:col>0</xdr:col>
      <xdr:colOff>1132449</xdr:colOff>
      <xdr:row>65</xdr:row>
      <xdr:rowOff>1333499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3" y="69641356"/>
          <a:ext cx="819486" cy="126546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26</xdr:row>
      <xdr:rowOff>54427</xdr:rowOff>
    </xdr:from>
    <xdr:to>
      <xdr:col>0</xdr:col>
      <xdr:colOff>1102179</xdr:colOff>
      <xdr:row>26</xdr:row>
      <xdr:rowOff>1315581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8777856"/>
          <a:ext cx="898072" cy="1261154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66</xdr:row>
      <xdr:rowOff>40821</xdr:rowOff>
    </xdr:from>
    <xdr:to>
      <xdr:col>0</xdr:col>
      <xdr:colOff>1156608</xdr:colOff>
      <xdr:row>66</xdr:row>
      <xdr:rowOff>1301975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6" y="70988464"/>
          <a:ext cx="898072" cy="1261154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53</xdr:row>
      <xdr:rowOff>51520</xdr:rowOff>
    </xdr:from>
    <xdr:to>
      <xdr:col>0</xdr:col>
      <xdr:colOff>1060120</xdr:colOff>
      <xdr:row>53</xdr:row>
      <xdr:rowOff>1361938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54507306"/>
          <a:ext cx="733549" cy="1310418"/>
        </a:xfrm>
        <a:prstGeom prst="rect">
          <a:avLst/>
        </a:prstGeom>
      </xdr:spPr>
    </xdr:pic>
    <xdr:clientData/>
  </xdr:twoCellAnchor>
  <xdr:twoCellAnchor editAs="oneCell">
    <xdr:from>
      <xdr:col>0</xdr:col>
      <xdr:colOff>357792</xdr:colOff>
      <xdr:row>52</xdr:row>
      <xdr:rowOff>81643</xdr:rowOff>
    </xdr:from>
    <xdr:to>
      <xdr:col>0</xdr:col>
      <xdr:colOff>1018457</xdr:colOff>
      <xdr:row>52</xdr:row>
      <xdr:rowOff>1333357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792" y="53163107"/>
          <a:ext cx="660665" cy="1251714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231323</xdr:colOff>
      <xdr:row>50</xdr:row>
      <xdr:rowOff>54428</xdr:rowOff>
    </xdr:from>
    <xdr:to>
      <xdr:col>0</xdr:col>
      <xdr:colOff>1146095</xdr:colOff>
      <xdr:row>50</xdr:row>
      <xdr:rowOff>1350979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3" y="50387249"/>
          <a:ext cx="914772" cy="1296551"/>
        </a:xfrm>
        <a:prstGeom prst="rect">
          <a:avLst/>
        </a:prstGeom>
      </xdr:spPr>
    </xdr:pic>
    <xdr:clientData/>
  </xdr:twoCellAnchor>
  <xdr:twoCellAnchor editAs="oneCell">
    <xdr:from>
      <xdr:col>0</xdr:col>
      <xdr:colOff>296007</xdr:colOff>
      <xdr:row>49</xdr:row>
      <xdr:rowOff>81642</xdr:rowOff>
    </xdr:from>
    <xdr:to>
      <xdr:col>0</xdr:col>
      <xdr:colOff>1074964</xdr:colOff>
      <xdr:row>49</xdr:row>
      <xdr:rowOff>1331365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96007" y="49040142"/>
          <a:ext cx="778957" cy="12497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48</xdr:row>
      <xdr:rowOff>68034</xdr:rowOff>
    </xdr:from>
    <xdr:to>
      <xdr:col>0</xdr:col>
      <xdr:colOff>1088571</xdr:colOff>
      <xdr:row>48</xdr:row>
      <xdr:rowOff>1367491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7652213"/>
          <a:ext cx="802821" cy="1299457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47</xdr:row>
      <xdr:rowOff>62276</xdr:rowOff>
    </xdr:from>
    <xdr:to>
      <xdr:col>0</xdr:col>
      <xdr:colOff>1139665</xdr:colOff>
      <xdr:row>47</xdr:row>
      <xdr:rowOff>1360715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1" y="46272133"/>
          <a:ext cx="908344" cy="1298439"/>
        </a:xfrm>
        <a:prstGeom prst="rect">
          <a:avLst/>
        </a:prstGeom>
      </xdr:spPr>
    </xdr:pic>
    <xdr:clientData/>
  </xdr:twoCellAnchor>
  <xdr:twoCellAnchor editAs="oneCell">
    <xdr:from>
      <xdr:col>0</xdr:col>
      <xdr:colOff>297893</xdr:colOff>
      <xdr:row>38</xdr:row>
      <xdr:rowOff>54428</xdr:rowOff>
    </xdr:from>
    <xdr:to>
      <xdr:col>0</xdr:col>
      <xdr:colOff>1011490</xdr:colOff>
      <xdr:row>38</xdr:row>
      <xdr:rowOff>1319892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93" y="35269714"/>
          <a:ext cx="713597" cy="1265464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54</xdr:row>
      <xdr:rowOff>52321</xdr:rowOff>
    </xdr:from>
    <xdr:to>
      <xdr:col>0</xdr:col>
      <xdr:colOff>1033443</xdr:colOff>
      <xdr:row>54</xdr:row>
      <xdr:rowOff>1372789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57256750"/>
          <a:ext cx="734086" cy="1320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Изящная">
      <a:fillStyleLst>
        <a:solidFill>
          <a:schemeClr val="phClr"/>
        </a:solidFill>
        <a:gradFill rotWithShape="1">
          <a:gsLst>
            <a:gs pos="0">
              <a:schemeClr val="phClr">
                <a:tint val="15000"/>
                <a:satMod val="250000"/>
              </a:schemeClr>
            </a:gs>
            <a:gs pos="49000">
              <a:schemeClr val="phClr">
                <a:tint val="50000"/>
                <a:satMod val="200000"/>
              </a:schemeClr>
            </a:gs>
            <a:gs pos="49100">
              <a:schemeClr val="phClr">
                <a:tint val="64000"/>
                <a:satMod val="160000"/>
              </a:schemeClr>
            </a:gs>
            <a:gs pos="92000">
              <a:schemeClr val="phClr">
                <a:tint val="50000"/>
                <a:satMod val="200000"/>
              </a:schemeClr>
            </a:gs>
            <a:gs pos="100000">
              <a:schemeClr val="phClr">
                <a:tint val="43000"/>
                <a:satMod val="19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4000"/>
              </a:schemeClr>
            </a:gs>
            <a:gs pos="49000">
              <a:schemeClr val="phClr">
                <a:tint val="96000"/>
                <a:shade val="84000"/>
                <a:satMod val="110000"/>
              </a:schemeClr>
            </a:gs>
            <a:gs pos="49100">
              <a:schemeClr val="phClr">
                <a:shade val="55000"/>
                <a:satMod val="150000"/>
              </a:schemeClr>
            </a:gs>
            <a:gs pos="92000">
              <a:schemeClr val="phClr">
                <a:tint val="98000"/>
                <a:shade val="90000"/>
                <a:satMod val="128000"/>
              </a:schemeClr>
            </a:gs>
            <a:gs pos="100000">
              <a:schemeClr val="phClr">
                <a:tint val="90000"/>
                <a:shade val="97000"/>
                <a:satMod val="128000"/>
              </a:schemeClr>
            </a:gs>
          </a:gsLst>
          <a:lin ang="5400000" scaled="1"/>
        </a:gradFill>
      </a:fillStyleLst>
      <a:lnStyleLst>
        <a:ln w="11430" cap="flat" cmpd="sng" algn="ctr">
          <a:solidFill>
            <a:schemeClr val="phClr"/>
          </a:solidFill>
          <a:prstDash val="solid"/>
        </a:ln>
        <a:ln w="40000" cap="flat" cmpd="sng" algn="ctr">
          <a:solidFill>
            <a:schemeClr val="phClr"/>
          </a:solidFill>
          <a:prstDash val="solid"/>
        </a:ln>
        <a:ln w="31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000" dir="5400000" rotWithShape="0">
              <a:schemeClr val="phClr">
                <a:shade val="30000"/>
                <a:satMod val="150000"/>
                <a:alpha val="38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500000"/>
            </a:lightRig>
          </a:scene3d>
          <a:sp3d extrusionH="127000" prstMaterial="powder">
            <a:bevelT w="50800" h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H69"/>
  <sheetViews>
    <sheetView windowProtection="1" showGridLines="0" tabSelected="1" view="pageBreakPreview" topLeftCell="A16" zoomScale="85" zoomScaleNormal="100" zoomScaleSheetLayoutView="85" zoomScalePageLayoutView="145" workbookViewId="0">
      <selection activeCell="D20" sqref="D20"/>
    </sheetView>
  </sheetViews>
  <sheetFormatPr defaultRowHeight="15" x14ac:dyDescent="0.25"/>
  <cols>
    <col min="1" max="1" width="3.5703125" customWidth="1"/>
    <col min="2" max="2" width="35.140625" customWidth="1"/>
    <col min="3" max="3" width="5" customWidth="1"/>
    <col min="4" max="4" width="31.28515625" customWidth="1"/>
    <col min="5" max="5" width="4.42578125" customWidth="1"/>
    <col min="6" max="6" width="35.42578125" customWidth="1"/>
    <col min="7" max="7" width="3" customWidth="1"/>
    <col min="9" max="9" width="34.140625" customWidth="1"/>
  </cols>
  <sheetData>
    <row r="1" spans="1:7" x14ac:dyDescent="0.25">
      <c r="A1" s="4"/>
      <c r="B1" s="3"/>
      <c r="C1" s="3"/>
      <c r="D1" s="3"/>
      <c r="E1" s="3"/>
      <c r="F1" s="3"/>
      <c r="G1" s="4"/>
    </row>
    <row r="2" spans="1:7" ht="15" customHeight="1" thickBot="1" x14ac:dyDescent="0.3">
      <c r="A2" s="4"/>
      <c r="B2" s="6" t="s">
        <v>3</v>
      </c>
      <c r="C2" s="3"/>
      <c r="D2" s="6" t="s">
        <v>24</v>
      </c>
      <c r="E2" s="3"/>
      <c r="F2" s="6" t="s">
        <v>4</v>
      </c>
      <c r="G2" s="4"/>
    </row>
    <row r="3" spans="1:7" s="2" customFormat="1" ht="21.95" customHeight="1" thickBot="1" x14ac:dyDescent="0.3">
      <c r="A3" s="10"/>
      <c r="B3" s="24"/>
      <c r="C3" s="9"/>
      <c r="D3" s="23"/>
      <c r="E3" s="9"/>
      <c r="F3" s="24"/>
      <c r="G3" s="10"/>
    </row>
    <row r="4" spans="1:7" x14ac:dyDescent="0.25">
      <c r="A4" s="4"/>
      <c r="B4" s="3"/>
      <c r="C4" s="3"/>
      <c r="D4" s="3"/>
      <c r="E4" s="3"/>
      <c r="F4" s="3"/>
      <c r="G4" s="4"/>
    </row>
    <row r="5" spans="1:7" ht="15" customHeight="1" thickBot="1" x14ac:dyDescent="0.3">
      <c r="A5" s="4"/>
      <c r="B5" s="6" t="s">
        <v>25</v>
      </c>
      <c r="C5" s="3"/>
      <c r="D5" s="6" t="s">
        <v>5</v>
      </c>
      <c r="E5" s="3"/>
      <c r="F5" s="3"/>
      <c r="G5" s="4"/>
    </row>
    <row r="6" spans="1:7" s="2" customFormat="1" ht="21.95" customHeight="1" thickBot="1" x14ac:dyDescent="0.3">
      <c r="A6" s="10"/>
      <c r="B6" s="23"/>
      <c r="C6" s="9"/>
      <c r="D6" s="41"/>
      <c r="E6" s="42"/>
      <c r="F6" s="43"/>
      <c r="G6" s="10"/>
    </row>
    <row r="7" spans="1:7" ht="15" customHeight="1" x14ac:dyDescent="0.25">
      <c r="A7" s="4"/>
      <c r="B7" s="3"/>
      <c r="C7" s="3"/>
      <c r="D7" s="3"/>
      <c r="E7" s="3"/>
      <c r="F7" s="3"/>
      <c r="G7" s="4"/>
    </row>
    <row r="8" spans="1:7" ht="5.25" customHeight="1" x14ac:dyDescent="0.25">
      <c r="A8" s="4"/>
      <c r="B8" s="44"/>
      <c r="C8" s="44"/>
      <c r="D8" s="44"/>
      <c r="E8" s="44"/>
      <c r="F8" s="44"/>
      <c r="G8" s="4"/>
    </row>
    <row r="9" spans="1:7" ht="11.25" customHeight="1" x14ac:dyDescent="0.25">
      <c r="A9" s="4"/>
      <c r="B9" s="3"/>
      <c r="C9" s="3"/>
      <c r="D9" s="3"/>
      <c r="E9" s="3"/>
      <c r="F9" s="3"/>
      <c r="G9" s="4"/>
    </row>
    <row r="10" spans="1:7" ht="15" customHeight="1" thickBot="1" x14ac:dyDescent="0.3">
      <c r="A10" s="4"/>
      <c r="B10" s="6" t="s">
        <v>6</v>
      </c>
      <c r="C10" s="3"/>
      <c r="D10" s="6" t="s">
        <v>7</v>
      </c>
      <c r="E10" s="3"/>
      <c r="F10" s="6" t="s">
        <v>23</v>
      </c>
      <c r="G10" s="4"/>
    </row>
    <row r="11" spans="1:7" s="2" customFormat="1" ht="21.95" customHeight="1" thickBot="1" x14ac:dyDescent="0.3">
      <c r="A11" s="10"/>
      <c r="B11" s="21" t="s">
        <v>10</v>
      </c>
      <c r="C11" s="9"/>
      <c r="D11" s="21">
        <v>4</v>
      </c>
      <c r="E11" s="9"/>
      <c r="F11" s="21">
        <v>40</v>
      </c>
      <c r="G11" s="10"/>
    </row>
    <row r="12" spans="1:7" ht="15" customHeight="1" x14ac:dyDescent="0.25">
      <c r="A12" s="4"/>
      <c r="B12" s="3"/>
      <c r="C12" s="3"/>
      <c r="D12" s="3"/>
      <c r="E12" s="3"/>
      <c r="F12" s="3"/>
      <c r="G12" s="4"/>
    </row>
    <row r="13" spans="1:7" ht="15" customHeight="1" thickBot="1" x14ac:dyDescent="0.3">
      <c r="A13" s="4"/>
      <c r="B13" s="6" t="s">
        <v>8</v>
      </c>
      <c r="C13" s="3"/>
      <c r="D13" s="6" t="s">
        <v>32</v>
      </c>
      <c r="E13" s="3"/>
      <c r="F13" s="6" t="s">
        <v>46</v>
      </c>
      <c r="G13" s="4"/>
    </row>
    <row r="14" spans="1:7" s="2" customFormat="1" ht="21.95" customHeight="1" thickBot="1" x14ac:dyDescent="0.3">
      <c r="A14" s="10"/>
      <c r="B14" s="21">
        <v>200</v>
      </c>
      <c r="C14" s="9"/>
      <c r="D14" s="21" t="s">
        <v>34</v>
      </c>
      <c r="E14" s="9"/>
      <c r="F14" s="21" t="s">
        <v>48</v>
      </c>
      <c r="G14" s="10"/>
    </row>
    <row r="15" spans="1:7" ht="15" customHeight="1" x14ac:dyDescent="0.25">
      <c r="A15" s="4"/>
      <c r="B15" s="3"/>
      <c r="C15" s="3"/>
      <c r="D15" s="3"/>
      <c r="E15" s="3"/>
      <c r="F15" s="3"/>
      <c r="G15" s="4"/>
    </row>
    <row r="16" spans="1:7" ht="15" customHeight="1" thickBot="1" x14ac:dyDescent="0.3">
      <c r="A16" s="4"/>
      <c r="B16" s="6" t="s">
        <v>36</v>
      </c>
      <c r="C16" s="3"/>
      <c r="D16" s="6" t="s">
        <v>35</v>
      </c>
      <c r="E16" s="3"/>
      <c r="F16" s="6" t="s">
        <v>38</v>
      </c>
      <c r="G16" s="4"/>
    </row>
    <row r="17" spans="1:7" s="2" customFormat="1" ht="21.95" customHeight="1" thickBot="1" x14ac:dyDescent="0.3">
      <c r="A17" s="10"/>
      <c r="B17" s="21" t="s">
        <v>16</v>
      </c>
      <c r="C17" s="9"/>
      <c r="D17" s="21"/>
      <c r="E17" s="9"/>
      <c r="F17" s="21" t="s">
        <v>16</v>
      </c>
      <c r="G17" s="10"/>
    </row>
    <row r="18" spans="1:7" ht="15" customHeight="1" x14ac:dyDescent="0.25">
      <c r="A18" s="4"/>
      <c r="B18" s="5"/>
      <c r="C18" s="3"/>
      <c r="D18" s="3"/>
      <c r="E18" s="3"/>
      <c r="F18" s="3"/>
      <c r="G18" s="4"/>
    </row>
    <row r="19" spans="1:7" ht="15" customHeight="1" thickBot="1" x14ac:dyDescent="0.3">
      <c r="A19" s="4"/>
      <c r="B19" s="6" t="s">
        <v>39</v>
      </c>
      <c r="C19" s="3"/>
      <c r="D19" s="6" t="s">
        <v>40</v>
      </c>
      <c r="E19" s="3"/>
      <c r="F19" s="6" t="s">
        <v>37</v>
      </c>
      <c r="G19" s="4"/>
    </row>
    <row r="20" spans="1:7" s="2" customFormat="1" ht="21.95" customHeight="1" thickBot="1" x14ac:dyDescent="0.3">
      <c r="A20" s="10"/>
      <c r="B20" s="21" t="s">
        <v>19</v>
      </c>
      <c r="C20" s="9"/>
      <c r="D20" s="21" t="s">
        <v>16</v>
      </c>
      <c r="E20" s="9"/>
      <c r="F20" s="21" t="s">
        <v>16</v>
      </c>
      <c r="G20" s="10"/>
    </row>
    <row r="21" spans="1:7" ht="15" customHeight="1" x14ac:dyDescent="0.25">
      <c r="A21" s="4"/>
      <c r="B21" s="3"/>
      <c r="C21" s="3"/>
      <c r="D21" s="3"/>
      <c r="E21" s="3"/>
      <c r="F21" s="3"/>
      <c r="G21" s="4"/>
    </row>
    <row r="22" spans="1:7" ht="7.5" customHeight="1" x14ac:dyDescent="0.25">
      <c r="A22" s="4"/>
      <c r="B22" s="3"/>
      <c r="C22" s="3"/>
      <c r="D22" s="3"/>
      <c r="E22" s="3"/>
      <c r="F22" s="3"/>
      <c r="G22" s="4"/>
    </row>
    <row r="23" spans="1:7" ht="5.25" customHeight="1" x14ac:dyDescent="0.25">
      <c r="A23" s="4"/>
      <c r="B23" s="44"/>
      <c r="C23" s="44"/>
      <c r="D23" s="44"/>
      <c r="E23" s="44"/>
      <c r="F23" s="44"/>
      <c r="G23" s="4"/>
    </row>
    <row r="24" spans="1:7" ht="15" customHeight="1" x14ac:dyDescent="0.25">
      <c r="A24" s="4"/>
      <c r="B24" s="3"/>
      <c r="C24" s="3"/>
      <c r="D24" s="3"/>
      <c r="E24" s="3"/>
      <c r="F24" s="3"/>
      <c r="G24" s="4"/>
    </row>
    <row r="25" spans="1:7" ht="15" customHeight="1" thickBot="1" x14ac:dyDescent="0.3">
      <c r="A25" s="4"/>
      <c r="B25" s="6" t="s">
        <v>31</v>
      </c>
      <c r="C25" s="3"/>
      <c r="D25" s="6" t="s">
        <v>26</v>
      </c>
      <c r="E25" s="3"/>
      <c r="F25" s="6" t="s">
        <v>9</v>
      </c>
      <c r="G25" s="4"/>
    </row>
    <row r="26" spans="1:7" s="2" customFormat="1" ht="21.95" customHeight="1" thickBot="1" x14ac:dyDescent="0.3">
      <c r="A26" s="10"/>
      <c r="B26" s="22" t="s">
        <v>60</v>
      </c>
      <c r="C26" s="9"/>
      <c r="D26" s="21" t="s">
        <v>16</v>
      </c>
      <c r="E26" s="9"/>
      <c r="F26" s="21" t="s">
        <v>16</v>
      </c>
      <c r="G26" s="10"/>
    </row>
    <row r="27" spans="1:7" x14ac:dyDescent="0.25">
      <c r="A27" s="4"/>
      <c r="B27" s="3"/>
      <c r="C27" s="3"/>
      <c r="D27" s="3"/>
      <c r="E27" s="3"/>
      <c r="F27" s="3"/>
      <c r="G27" s="4"/>
    </row>
    <row r="28" spans="1:7" x14ac:dyDescent="0.25">
      <c r="A28" s="4"/>
      <c r="B28" s="6"/>
      <c r="C28" s="3"/>
      <c r="D28" s="3"/>
      <c r="E28" s="3"/>
      <c r="F28" s="3"/>
      <c r="G28" s="4"/>
    </row>
    <row r="29" spans="1:7" x14ac:dyDescent="0.25">
      <c r="A29" s="4"/>
      <c r="B29" s="7"/>
      <c r="C29" s="3"/>
      <c r="D29" s="3"/>
      <c r="E29" s="3"/>
      <c r="F29" s="3"/>
      <c r="G29" s="4"/>
    </row>
    <row r="30" spans="1:7" ht="15.75" thickBot="1" x14ac:dyDescent="0.3">
      <c r="A30" s="4"/>
      <c r="B30" s="6" t="s">
        <v>30</v>
      </c>
      <c r="C30" s="4"/>
      <c r="D30" s="4"/>
      <c r="E30" s="4"/>
      <c r="F30" s="6"/>
      <c r="G30" s="4"/>
    </row>
    <row r="31" spans="1:7" x14ac:dyDescent="0.25">
      <c r="A31" s="4"/>
      <c r="B31" s="45"/>
      <c r="C31" s="46"/>
      <c r="D31" s="46"/>
      <c r="E31" s="46"/>
      <c r="F31" s="47"/>
      <c r="G31" s="4"/>
    </row>
    <row r="32" spans="1:7" x14ac:dyDescent="0.25">
      <c r="A32" s="4"/>
      <c r="B32" s="48"/>
      <c r="C32" s="49"/>
      <c r="D32" s="49"/>
      <c r="E32" s="49"/>
      <c r="F32" s="50"/>
      <c r="G32" s="4"/>
    </row>
    <row r="33" spans="1:8" x14ac:dyDescent="0.25">
      <c r="A33" s="4"/>
      <c r="B33" s="48"/>
      <c r="C33" s="49"/>
      <c r="D33" s="49"/>
      <c r="E33" s="49"/>
      <c r="F33" s="50"/>
      <c r="G33" s="4"/>
    </row>
    <row r="34" spans="1:8" x14ac:dyDescent="0.25">
      <c r="A34" s="4"/>
      <c r="B34" s="48"/>
      <c r="C34" s="49"/>
      <c r="D34" s="49"/>
      <c r="E34" s="49"/>
      <c r="F34" s="50"/>
      <c r="G34" s="4"/>
    </row>
    <row r="35" spans="1:8" x14ac:dyDescent="0.25">
      <c r="A35" s="4"/>
      <c r="B35" s="48"/>
      <c r="C35" s="49"/>
      <c r="D35" s="49"/>
      <c r="E35" s="49"/>
      <c r="F35" s="50"/>
      <c r="G35" s="4"/>
    </row>
    <row r="36" spans="1:8" x14ac:dyDescent="0.25">
      <c r="A36" s="4"/>
      <c r="B36" s="48"/>
      <c r="C36" s="49"/>
      <c r="D36" s="49"/>
      <c r="E36" s="49"/>
      <c r="F36" s="50"/>
      <c r="G36" s="4"/>
      <c r="H36" s="8"/>
    </row>
    <row r="37" spans="1:8" ht="15.75" thickBot="1" x14ac:dyDescent="0.3">
      <c r="A37" s="4"/>
      <c r="B37" s="51"/>
      <c r="C37" s="52"/>
      <c r="D37" s="52"/>
      <c r="E37" s="52"/>
      <c r="F37" s="53"/>
      <c r="G37" s="4"/>
    </row>
    <row r="38" spans="1:8" x14ac:dyDescent="0.25">
      <c r="A38" s="4"/>
      <c r="B38" s="4"/>
      <c r="C38" s="4"/>
      <c r="D38" s="4"/>
      <c r="E38" s="4"/>
      <c r="F38" s="4"/>
      <c r="G38" s="4"/>
    </row>
    <row r="39" spans="1:8" x14ac:dyDescent="0.25">
      <c r="A39" s="4"/>
      <c r="B39" s="4"/>
      <c r="C39" s="4"/>
      <c r="D39" s="14"/>
      <c r="E39" s="14"/>
      <c r="F39" s="14"/>
      <c r="G39" s="4"/>
    </row>
    <row r="40" spans="1:8" x14ac:dyDescent="0.25">
      <c r="A40" s="4"/>
      <c r="B40" s="4"/>
      <c r="C40" s="4"/>
      <c r="D40" s="14"/>
      <c r="E40" s="13" t="s">
        <v>41</v>
      </c>
      <c r="F40" s="14"/>
      <c r="G40" s="4"/>
    </row>
    <row r="41" spans="1:8" x14ac:dyDescent="0.25">
      <c r="A41" s="4"/>
      <c r="B41" s="4"/>
      <c r="C41" s="4"/>
      <c r="D41" s="14"/>
      <c r="E41" s="14"/>
      <c r="F41" s="14"/>
      <c r="G41" s="4"/>
    </row>
    <row r="42" spans="1:8" x14ac:dyDescent="0.25">
      <c r="A42" s="4"/>
      <c r="B42" s="4"/>
      <c r="C42" s="4"/>
      <c r="D42" s="14"/>
      <c r="E42" s="12" t="s">
        <v>43</v>
      </c>
      <c r="F42" s="12"/>
      <c r="G42" s="4"/>
    </row>
    <row r="43" spans="1:8" x14ac:dyDescent="0.25">
      <c r="A43" s="4"/>
      <c r="B43" s="4"/>
      <c r="C43" s="4"/>
      <c r="D43" s="14"/>
      <c r="E43" s="12"/>
      <c r="F43" s="13" t="str">
        <f>Лист2!P5</f>
        <v>505х505х1760</v>
      </c>
      <c r="G43" s="4"/>
    </row>
    <row r="44" spans="1:8" x14ac:dyDescent="0.25">
      <c r="A44" s="4"/>
      <c r="B44" s="4"/>
      <c r="C44" s="4"/>
      <c r="D44" s="14"/>
      <c r="E44" s="12" t="s">
        <v>42</v>
      </c>
      <c r="F44" s="12"/>
      <c r="G44" s="4"/>
    </row>
    <row r="45" spans="1:8" x14ac:dyDescent="0.25">
      <c r="A45" s="4"/>
      <c r="B45" s="4"/>
      <c r="C45" s="4"/>
      <c r="D45" s="14"/>
      <c r="E45" s="12"/>
      <c r="F45" s="11">
        <f>Лист2!H11</f>
        <v>32.96</v>
      </c>
      <c r="G45" s="4"/>
    </row>
    <row r="46" spans="1:8" x14ac:dyDescent="0.25">
      <c r="A46" s="4"/>
      <c r="B46" s="4"/>
      <c r="C46" s="4"/>
      <c r="D46" s="14"/>
      <c r="E46" s="14" t="s">
        <v>44</v>
      </c>
      <c r="F46" s="14"/>
      <c r="G46" s="4"/>
    </row>
    <row r="47" spans="1:8" x14ac:dyDescent="0.25">
      <c r="A47" s="4"/>
      <c r="B47" s="4"/>
      <c r="C47" s="4"/>
      <c r="D47" s="14"/>
      <c r="E47" s="14"/>
      <c r="F47" s="15">
        <f>Лист2!T3</f>
        <v>307</v>
      </c>
      <c r="G47" s="4"/>
    </row>
    <row r="48" spans="1:8" x14ac:dyDescent="0.25">
      <c r="A48" s="4"/>
      <c r="B48" s="4"/>
      <c r="C48" s="4"/>
      <c r="D48" s="14"/>
      <c r="E48" s="14" t="s">
        <v>45</v>
      </c>
      <c r="F48" s="14"/>
      <c r="G48" s="4"/>
    </row>
    <row r="49" spans="1:7" x14ac:dyDescent="0.25">
      <c r="A49" s="4"/>
      <c r="B49" s="4"/>
      <c r="C49" s="4"/>
      <c r="D49" s="14"/>
      <c r="E49" s="14"/>
      <c r="F49" s="39">
        <f>Лист2!U3</f>
        <v>351.82560000000001</v>
      </c>
      <c r="G49" s="4"/>
    </row>
    <row r="50" spans="1:7" x14ac:dyDescent="0.25">
      <c r="A50" s="4"/>
      <c r="B50" s="4"/>
      <c r="C50" s="4"/>
      <c r="D50" s="14"/>
      <c r="E50" s="14"/>
      <c r="F50" s="14"/>
      <c r="G50" s="4"/>
    </row>
    <row r="51" spans="1:7" x14ac:dyDescent="0.25">
      <c r="A51" s="4"/>
      <c r="B51" s="4"/>
      <c r="C51" s="4"/>
      <c r="D51" s="14"/>
      <c r="E51" s="14"/>
      <c r="F51" s="14"/>
      <c r="G51" s="4"/>
    </row>
    <row r="52" spans="1:7" x14ac:dyDescent="0.25">
      <c r="A52" s="4"/>
      <c r="B52" s="4"/>
      <c r="C52" s="4"/>
      <c r="D52" s="14"/>
      <c r="E52" s="14"/>
      <c r="F52" s="14"/>
      <c r="G52" s="4"/>
    </row>
    <row r="53" spans="1:7" x14ac:dyDescent="0.25">
      <c r="A53" s="4"/>
      <c r="B53" s="4"/>
      <c r="C53" s="4"/>
      <c r="D53" s="14"/>
      <c r="E53" s="14"/>
      <c r="F53" s="14"/>
      <c r="G53" s="4"/>
    </row>
    <row r="54" spans="1:7" x14ac:dyDescent="0.25">
      <c r="A54" s="4"/>
      <c r="B54" s="4"/>
      <c r="C54" s="4"/>
      <c r="D54" s="14"/>
      <c r="E54" s="14"/>
      <c r="F54" s="14"/>
      <c r="G54" s="4"/>
    </row>
    <row r="55" spans="1:7" x14ac:dyDescent="0.25">
      <c r="A55" s="4"/>
      <c r="B55" s="4"/>
      <c r="C55" s="4"/>
      <c r="D55" s="14"/>
      <c r="E55" s="14"/>
      <c r="F55" s="14"/>
      <c r="G55" s="4"/>
    </row>
    <row r="56" spans="1:7" x14ac:dyDescent="0.25">
      <c r="A56" s="4"/>
      <c r="B56" s="4"/>
      <c r="C56" s="4"/>
      <c r="D56" s="4"/>
      <c r="E56" s="4"/>
      <c r="F56" s="4"/>
      <c r="G56" s="4"/>
    </row>
    <row r="57" spans="1:7" x14ac:dyDescent="0.25">
      <c r="B57" s="4"/>
      <c r="C57" s="4"/>
      <c r="D57" s="4"/>
      <c r="E57" s="4"/>
      <c r="F57" s="4"/>
      <c r="G57" s="4"/>
    </row>
    <row r="58" spans="1:7" x14ac:dyDescent="0.25">
      <c r="B58" s="4"/>
      <c r="C58" s="4"/>
      <c r="D58" s="4"/>
      <c r="E58" s="4"/>
      <c r="F58" s="4"/>
      <c r="G58" s="4"/>
    </row>
    <row r="59" spans="1:7" x14ac:dyDescent="0.25">
      <c r="B59" s="4"/>
      <c r="C59" s="4"/>
      <c r="D59" s="4"/>
      <c r="E59" s="4"/>
      <c r="F59" s="4"/>
      <c r="G59" s="4"/>
    </row>
    <row r="60" spans="1:7" x14ac:dyDescent="0.25">
      <c r="B60" s="4"/>
      <c r="C60" s="4"/>
      <c r="D60" s="4"/>
      <c r="E60" s="4"/>
      <c r="F60" s="4"/>
      <c r="G60" s="4"/>
    </row>
    <row r="61" spans="1:7" x14ac:dyDescent="0.25">
      <c r="B61" s="4"/>
      <c r="C61" s="4"/>
      <c r="D61" s="4"/>
      <c r="E61" s="4"/>
      <c r="F61" s="4"/>
      <c r="G61" s="4"/>
    </row>
    <row r="62" spans="1:7" x14ac:dyDescent="0.25">
      <c r="B62" s="4"/>
      <c r="C62" s="4"/>
      <c r="D62" s="4"/>
      <c r="E62" s="4"/>
      <c r="F62" s="4"/>
      <c r="G62" s="4"/>
    </row>
    <row r="63" spans="1:7" x14ac:dyDescent="0.25">
      <c r="B63" s="4"/>
      <c r="C63" s="4"/>
      <c r="D63" s="4"/>
      <c r="E63" s="4"/>
      <c r="F63" s="4"/>
      <c r="G63" s="4"/>
    </row>
    <row r="64" spans="1:7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</sheetData>
  <sheetProtection password="C07B" sheet="1" objects="1" scenarios="1" selectLockedCells="1"/>
  <mergeCells count="4">
    <mergeCell ref="D6:F6"/>
    <mergeCell ref="B8:F8"/>
    <mergeCell ref="B23:F23"/>
    <mergeCell ref="B31:F37"/>
  </mergeCells>
  <dataValidations count="1">
    <dataValidation allowBlank="1" showInputMessage="1" showErrorMessage="1" promptTitle="СПРАВКА:" prompt="Можно указать дополнительную информацию, например о доставке._x000a_Либо указать Ваши условия, которые не вошли в опросный лист" sqref="B31:F37"/>
  </dataValidation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Header>&amp;L&amp;G&amp;C&amp;"-,полужирный курсив"&amp;16ОПРОСНЫЙ ЛИСТ</oddHeader>
    <oddFooter>&amp;L&amp;"-,курсив"Получить консультацию можно по телефону: 
+7(3412)91-33-40, +7(3412)91-33-41
ktg913340@mail.ru&amp;R&amp;D</oddFooter>
  </headerFooter>
  <drawing r:id="rId2"/>
  <legacy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Лист2!$J$2:$J$7</xm:f>
          </x14:formula1>
          <xm:sqref>B11</xm:sqref>
        </x14:dataValidation>
        <x14:dataValidation type="list" allowBlank="1" showInputMessage="1" showErrorMessage="1">
          <x14:formula1>
            <xm:f>Лист2!$C$10:$C$17</xm:f>
          </x14:formula1>
          <xm:sqref>D11</xm:sqref>
        </x14:dataValidation>
        <x14:dataValidation type="list" allowBlank="1" showInputMessage="1" showErrorMessage="1">
          <x14:formula1>
            <xm:f>Лист2!$K$2:$K$3</xm:f>
          </x14:formula1>
          <xm:sqref>F11</xm:sqref>
        </x14:dataValidation>
        <x14:dataValidation type="list" allowBlank="1" showInputMessage="1" showErrorMessage="1">
          <x14:formula1>
            <xm:f>Лист2!$D$2:$D$3</xm:f>
          </x14:formula1>
          <xm:sqref>B14</xm:sqref>
        </x14:dataValidation>
        <x14:dataValidation type="list" allowBlank="1" showInputMessage="1" showErrorMessage="1">
          <x14:formula1>
            <xm:f>Лист2!$F$2:$F$3</xm:f>
          </x14:formula1>
          <xm:sqref>D20</xm:sqref>
        </x14:dataValidation>
        <x14:dataValidation type="list" allowBlank="1" showInputMessage="1" showErrorMessage="1" promptTitle="СПРАВКА:" prompt="Для агрессивных газов (аммиак, сероводород и пр.) необходима коллекторная обвязка">
          <x14:formula1>
            <xm:f>Лист2!$G$2:$G$4</xm:f>
          </x14:formula1>
          <xm:sqref>B20</xm:sqref>
        </x14:dataValidation>
        <x14:dataValidation type="list" allowBlank="1" showErrorMessage="1" promptTitle="СПРАВКА:" prompt="Порошковая покраска - это отлично, но _x000a_Хаммерайт - это вообще бомба">
          <x14:formula1>
            <xm:f>Лист2!$H$2:$H$5</xm:f>
          </x14:formula1>
          <xm:sqref>B26</xm:sqref>
        </x14:dataValidation>
        <x14:dataValidation type="list" allowBlank="1" showInputMessage="1" showErrorMessage="1">
          <x14:formula1>
            <xm:f>Лист2!$E$2:$E$3</xm:f>
          </x14:formula1>
          <xm:sqref>D14</xm:sqref>
        </x14:dataValidation>
        <x14:dataValidation type="list" allowBlank="1" showInputMessage="1" showErrorMessage="1">
          <x14:formula1>
            <xm:f>Лист2!$I$2:$I$3</xm:f>
          </x14:formula1>
          <xm:sqref>F14</xm:sqref>
        </x14:dataValidation>
        <x14:dataValidation type="list" allowBlank="1" showInputMessage="1" showErrorMessage="1" promptTitle="СПРАВКА:" prompt="Верхняя погрузка означает наличие проушин для погрузочно-разгрузочных работ с использованием, например, кран-балки.">
          <x14:formula1>
            <xm:f>Лист2!$F$2:$F$3</xm:f>
          </x14:formula1>
          <xm:sqref>D26</xm:sqref>
        </x14:dataValidation>
        <x14:dataValidation type="list" allowBlank="1" showInputMessage="1" showErrorMessage="1" promptTitle="СПРАВКА:" prompt="Нижняя погрузка означает палетное исполнение для погрузочно-разгрузочных работ с использованием, например, вилочных погрузчиков.">
          <x14:formula1>
            <xm:f>Лист2!$F$2:$F$3</xm:f>
          </x14:formula1>
          <xm:sqref>F26</xm:sqref>
        </x14:dataValidation>
        <x14:dataValidation type="list" allowBlank="1" showInputMessage="1" showErrorMessage="1">
          <x14:formula1>
            <xm:f>Лист2!$F$2:$F$3</xm:f>
          </x14:formula1>
          <xm:sqref>B17</xm:sqref>
        </x14:dataValidation>
        <x14:dataValidation type="list" allowBlank="1" showInputMessage="1" showErrorMessage="1">
          <x14:formula1>
            <xm:f>Лист2!$F$2:$F$3</xm:f>
          </x14:formula1>
          <xm:sqref>D17</xm:sqref>
        </x14:dataValidation>
        <x14:dataValidation type="list" allowBlank="1" showInputMessage="1" showErrorMessage="1">
          <x14:formula1>
            <xm:f>Лист2!$F$2:$F$3</xm:f>
          </x14:formula1>
          <xm:sqref>F20</xm:sqref>
        </x14:dataValidation>
        <x14:dataValidation type="list" allowBlank="1" showInputMessage="1" showErrorMessage="1">
          <x14:formula1>
            <xm:f>Лист2!$F$2:$F$3</xm:f>
          </x14:formula1>
          <xm:sqref>F17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Z71"/>
  <sheetViews>
    <sheetView windowProtection="1" zoomScale="70" zoomScaleNormal="70" workbookViewId="0">
      <selection activeCell="F2" sqref="F2"/>
    </sheetView>
  </sheetViews>
  <sheetFormatPr defaultRowHeight="15" x14ac:dyDescent="0.25"/>
  <cols>
    <col min="1" max="2" width="20.85546875" customWidth="1"/>
    <col min="3" max="3" width="23.5703125" customWidth="1"/>
    <col min="4" max="4" width="27.28515625" customWidth="1"/>
    <col min="5" max="5" width="27.5703125" customWidth="1"/>
    <col min="6" max="6" width="28.85546875" customWidth="1"/>
    <col min="7" max="7" width="30.28515625" customWidth="1"/>
    <col min="8" max="8" width="35.28515625" bestFit="1" customWidth="1"/>
    <col min="9" max="9" width="25" customWidth="1"/>
    <col min="10" max="10" width="23.42578125" customWidth="1"/>
    <col min="11" max="11" width="10.85546875" customWidth="1"/>
    <col min="12" max="12" width="8.7109375" bestFit="1" customWidth="1"/>
    <col min="13" max="14" width="5.5703125" style="1" customWidth="1"/>
    <col min="15" max="15" width="3" style="1" bestFit="1" customWidth="1"/>
    <col min="16" max="17" width="20.140625" bestFit="1" customWidth="1"/>
    <col min="18" max="18" width="18" style="28" bestFit="1" customWidth="1"/>
    <col min="19" max="19" width="18" bestFit="1" customWidth="1"/>
    <col min="20" max="21" width="20.140625" bestFit="1" customWidth="1"/>
    <col min="22" max="23" width="18" bestFit="1" customWidth="1"/>
    <col min="24" max="24" width="9" customWidth="1"/>
    <col min="26" max="26" width="16.7109375" customWidth="1"/>
  </cols>
  <sheetData>
    <row r="1" spans="1:26" x14ac:dyDescent="0.25">
      <c r="A1" s="1"/>
      <c r="B1" s="38"/>
      <c r="D1" s="1" t="s">
        <v>2</v>
      </c>
      <c r="E1" s="1" t="s">
        <v>33</v>
      </c>
      <c r="F1" s="1" t="s">
        <v>15</v>
      </c>
      <c r="G1" s="1" t="s">
        <v>18</v>
      </c>
      <c r="H1" s="1" t="s">
        <v>22</v>
      </c>
      <c r="I1" s="1" t="s">
        <v>47</v>
      </c>
      <c r="J1" s="1" t="s">
        <v>0</v>
      </c>
      <c r="K1" s="1" t="s">
        <v>1</v>
      </c>
      <c r="L1" s="1"/>
    </row>
    <row r="2" spans="1:26" x14ac:dyDescent="0.25">
      <c r="D2">
        <v>150</v>
      </c>
      <c r="E2" t="s">
        <v>34</v>
      </c>
      <c r="F2" t="s">
        <v>16</v>
      </c>
      <c r="G2" t="s">
        <v>19</v>
      </c>
      <c r="H2" t="s">
        <v>60</v>
      </c>
      <c r="I2" t="s">
        <v>48</v>
      </c>
      <c r="J2" t="s">
        <v>10</v>
      </c>
      <c r="K2">
        <v>40</v>
      </c>
      <c r="P2" s="36"/>
      <c r="T2" t="s">
        <v>114</v>
      </c>
      <c r="U2" t="s">
        <v>115</v>
      </c>
    </row>
    <row r="3" spans="1:26" x14ac:dyDescent="0.25">
      <c r="D3">
        <v>200</v>
      </c>
      <c r="E3" t="s">
        <v>56</v>
      </c>
      <c r="F3" t="s">
        <v>17</v>
      </c>
      <c r="G3" t="s">
        <v>20</v>
      </c>
      <c r="H3" t="s">
        <v>29</v>
      </c>
      <c r="I3" t="s">
        <v>49</v>
      </c>
      <c r="J3" t="s">
        <v>11</v>
      </c>
      <c r="K3">
        <v>50</v>
      </c>
      <c r="P3" s="26" t="str">
        <f>CONCATENATE(K6,"-",D6,"-",E7)</f>
        <v>40-200-L</v>
      </c>
      <c r="Q3">
        <f>КриогенТехГаз!D11</f>
        <v>4</v>
      </c>
      <c r="R3" s="37" t="s">
        <v>113</v>
      </c>
      <c r="T3" s="56">
        <f>Y9</f>
        <v>307</v>
      </c>
      <c r="U3" s="57">
        <f>T3+J11</f>
        <v>351.82560000000001</v>
      </c>
    </row>
    <row r="4" spans="1:26" x14ac:dyDescent="0.25">
      <c r="G4" t="s">
        <v>21</v>
      </c>
      <c r="H4" t="s">
        <v>27</v>
      </c>
      <c r="J4" t="s">
        <v>12</v>
      </c>
      <c r="T4" s="56"/>
      <c r="U4" s="57"/>
    </row>
    <row r="5" spans="1:26" x14ac:dyDescent="0.25">
      <c r="H5" t="s">
        <v>28</v>
      </c>
      <c r="J5" t="s">
        <v>13</v>
      </c>
      <c r="P5" s="40" t="str">
        <f>VLOOKUP(Q3,O10:W17,P7)</f>
        <v>505х505х1760</v>
      </c>
      <c r="Q5" s="27"/>
    </row>
    <row r="6" spans="1:26" x14ac:dyDescent="0.25">
      <c r="D6">
        <f>КриогенТехГаз!B14</f>
        <v>200</v>
      </c>
      <c r="E6" t="str">
        <f>КриогенТехГаз!D14</f>
        <v>Легированная сталь</v>
      </c>
      <c r="J6" t="s">
        <v>14</v>
      </c>
      <c r="K6">
        <f>КриогенТехГаз!F11</f>
        <v>40</v>
      </c>
      <c r="R6" s="29"/>
      <c r="S6" s="54"/>
      <c r="T6" s="54"/>
    </row>
    <row r="7" spans="1:26" x14ac:dyDescent="0.25">
      <c r="E7" t="str">
        <f>IF(E6="Углеродистая сталь","U","L")</f>
        <v>L</v>
      </c>
      <c r="J7" t="s">
        <v>50</v>
      </c>
      <c r="K7" s="25"/>
      <c r="L7" s="25"/>
      <c r="P7" s="26">
        <f>VLOOKUP(P3,L10:M17,2)</f>
        <v>5</v>
      </c>
      <c r="Q7" s="35" t="s">
        <v>104</v>
      </c>
      <c r="R7" s="30"/>
      <c r="S7" s="25"/>
      <c r="T7" s="25"/>
      <c r="U7" s="25"/>
      <c r="V7" s="25"/>
      <c r="W7" s="25"/>
    </row>
    <row r="8" spans="1:26" x14ac:dyDescent="0.25">
      <c r="O8" s="1">
        <v>1</v>
      </c>
      <c r="P8" s="1">
        <v>2</v>
      </c>
      <c r="Q8" s="1">
        <v>3</v>
      </c>
      <c r="R8" s="31">
        <v>4</v>
      </c>
      <c r="S8" s="1">
        <v>5</v>
      </c>
      <c r="T8" s="1">
        <v>6</v>
      </c>
      <c r="U8" s="1">
        <v>7</v>
      </c>
      <c r="V8" s="1">
        <v>8</v>
      </c>
      <c r="W8" s="1">
        <v>9</v>
      </c>
    </row>
    <row r="9" spans="1:26" ht="42.75" customHeight="1" x14ac:dyDescent="0.25">
      <c r="L9" s="55" t="s">
        <v>103</v>
      </c>
      <c r="M9" s="55"/>
      <c r="N9" s="34"/>
      <c r="P9" t="s">
        <v>61</v>
      </c>
      <c r="Q9" t="s">
        <v>62</v>
      </c>
      <c r="R9" s="28" t="s">
        <v>63</v>
      </c>
      <c r="S9" t="s">
        <v>64</v>
      </c>
      <c r="T9" t="s">
        <v>65</v>
      </c>
      <c r="U9" t="s">
        <v>66</v>
      </c>
      <c r="V9" t="s">
        <v>67</v>
      </c>
      <c r="W9" t="s">
        <v>68</v>
      </c>
      <c r="Y9" s="56">
        <f>VLOOKUP(Q3,Y10:Z17,2)</f>
        <v>307</v>
      </c>
      <c r="Z9" s="56"/>
    </row>
    <row r="10" spans="1:26" ht="108" customHeight="1" x14ac:dyDescent="0.25">
      <c r="C10" s="2">
        <v>4</v>
      </c>
      <c r="G10" s="18" t="s">
        <v>57</v>
      </c>
      <c r="H10" s="18">
        <f>IF(КриогенТехГаз!B11="О2 - кислород",G12,IF(КриогенТехГаз!B11="N2 - азот",G13,IF(КриогенТехГаз!B11="Ar - аргон",G14,IF(КриогенТехГаз!B11="He - гелий",G15,G16))))</f>
        <v>8.24</v>
      </c>
      <c r="L10" s="32" t="s">
        <v>107</v>
      </c>
      <c r="M10" s="32">
        <v>4</v>
      </c>
      <c r="N10" s="32"/>
      <c r="O10" s="32">
        <v>4</v>
      </c>
      <c r="P10" s="32" t="s">
        <v>79</v>
      </c>
      <c r="Q10" s="32" t="s">
        <v>79</v>
      </c>
      <c r="R10" s="33" t="s">
        <v>71</v>
      </c>
      <c r="S10" s="32" t="s">
        <v>71</v>
      </c>
      <c r="T10" s="32" t="s">
        <v>87</v>
      </c>
      <c r="U10" s="32" t="s">
        <v>87</v>
      </c>
      <c r="V10" s="32" t="s">
        <v>95</v>
      </c>
      <c r="W10" s="32" t="s">
        <v>95</v>
      </c>
      <c r="Y10" s="32">
        <v>4</v>
      </c>
      <c r="Z10" s="32">
        <v>307</v>
      </c>
    </row>
    <row r="11" spans="1:26" ht="108" customHeight="1" x14ac:dyDescent="0.25">
      <c r="C11" s="2">
        <v>6</v>
      </c>
      <c r="G11" s="16" t="s">
        <v>58</v>
      </c>
      <c r="H11" s="17">
        <f>H10*КриогенТехГаз!D11</f>
        <v>32.96</v>
      </c>
      <c r="I11" s="20" t="s">
        <v>59</v>
      </c>
      <c r="J11">
        <f>VLOOKUP(КриогенТехГаз!B11,Лист2!H22:I27,2)</f>
        <v>44.825600000000001</v>
      </c>
      <c r="L11" s="32" t="s">
        <v>105</v>
      </c>
      <c r="M11" s="32">
        <v>2</v>
      </c>
      <c r="N11" s="32"/>
      <c r="O11" s="32">
        <v>6</v>
      </c>
      <c r="P11" s="32" t="s">
        <v>80</v>
      </c>
      <c r="Q11" s="32" t="s">
        <v>80</v>
      </c>
      <c r="R11" s="33" t="s">
        <v>72</v>
      </c>
      <c r="S11" s="32" t="s">
        <v>72</v>
      </c>
      <c r="T11" s="32" t="s">
        <v>88</v>
      </c>
      <c r="U11" s="32" t="s">
        <v>88</v>
      </c>
      <c r="V11" s="32" t="s">
        <v>96</v>
      </c>
      <c r="W11" s="32" t="s">
        <v>96</v>
      </c>
      <c r="Y11" s="32">
        <v>6</v>
      </c>
      <c r="Z11" s="32">
        <v>440</v>
      </c>
    </row>
    <row r="12" spans="1:26" ht="108" customHeight="1" x14ac:dyDescent="0.25">
      <c r="C12" s="2">
        <v>8</v>
      </c>
      <c r="F12" t="s">
        <v>51</v>
      </c>
      <c r="G12">
        <f>IF(AND(КриогенТехГаз!B14=150,КриогенТехГаз!F11=40),6.24,IF(AND(КриогенТехГаз!B14=150,КриогенТехГаз!F11=50),7.8,IF(AND(КриогенТехГаз!B14=150,КриогенТехГаз!F11=100),15.6,IF(AND(КриогенТехГаз!B14=200,КриогенТехГаз!F11=40),8.24,IF(AND(КриогенТехГаз!B14=200,КриогенТехГаз!F11=50),10.3,20.6)))))</f>
        <v>8.24</v>
      </c>
      <c r="I12" s="19">
        <f>G12*1.36*КриогенТехГаз!D11</f>
        <v>44.825600000000001</v>
      </c>
      <c r="L12" s="32" t="s">
        <v>108</v>
      </c>
      <c r="M12" s="32">
        <v>5</v>
      </c>
      <c r="N12" s="32"/>
      <c r="O12" s="32">
        <v>8</v>
      </c>
      <c r="P12" s="32" t="s">
        <v>81</v>
      </c>
      <c r="Q12" s="32" t="s">
        <v>81</v>
      </c>
      <c r="R12" s="33" t="s">
        <v>73</v>
      </c>
      <c r="S12" s="32" t="s">
        <v>73</v>
      </c>
      <c r="T12" s="32" t="s">
        <v>89</v>
      </c>
      <c r="U12" s="32" t="s">
        <v>89</v>
      </c>
      <c r="V12" s="32" t="s">
        <v>97</v>
      </c>
      <c r="W12" s="32" t="s">
        <v>97</v>
      </c>
      <c r="Y12" s="32">
        <v>8</v>
      </c>
      <c r="Z12" s="32">
        <v>552</v>
      </c>
    </row>
    <row r="13" spans="1:26" ht="108" customHeight="1" x14ac:dyDescent="0.25">
      <c r="C13" s="2">
        <v>9</v>
      </c>
      <c r="F13" t="s">
        <v>52</v>
      </c>
      <c r="G13">
        <f>IF(AND(КриогенТехГаз!B14=150,КриогенТехГаз!F11=40),5.7,IF(AND(КриогенТехГаз!B14=150,КриогенТехГаз!F11=50),7.14,IF(AND(КриогенТехГаз!B14=150,КриогенТехГаз!F11=100),14.29,IF(AND(КриогенТехГаз!B14=200,КриогенТехГаз!F11=40),7.4,IF(AND(КриогенТехГаз!B14=200,КриогенТехГаз!F11=50),9.24,18.48)))))</f>
        <v>7.4</v>
      </c>
      <c r="I13" s="19">
        <f>G13*1.19*КриогенТехГаз!D11</f>
        <v>35.223999999999997</v>
      </c>
      <c r="L13" s="32" t="s">
        <v>106</v>
      </c>
      <c r="M13" s="32">
        <v>3</v>
      </c>
      <c r="N13" s="32"/>
      <c r="O13" s="32">
        <v>9</v>
      </c>
      <c r="P13" s="32" t="s">
        <v>82</v>
      </c>
      <c r="Q13" s="32" t="s">
        <v>82</v>
      </c>
      <c r="R13" s="33" t="s">
        <v>74</v>
      </c>
      <c r="S13" s="32" t="s">
        <v>74</v>
      </c>
      <c r="T13" s="32" t="s">
        <v>90</v>
      </c>
      <c r="U13" s="32" t="s">
        <v>90</v>
      </c>
      <c r="V13" s="32" t="s">
        <v>98</v>
      </c>
      <c r="W13" s="32" t="s">
        <v>98</v>
      </c>
      <c r="Y13" s="32">
        <v>9</v>
      </c>
      <c r="Z13" s="32">
        <v>688</v>
      </c>
    </row>
    <row r="14" spans="1:26" ht="108" customHeight="1" x14ac:dyDescent="0.25">
      <c r="C14" s="2">
        <v>10</v>
      </c>
      <c r="F14" t="s">
        <v>54</v>
      </c>
      <c r="G14">
        <f>IF(AND(КриогенТехГаз!B14=150,КриогенТехГаз!F11=40),6.2,IF(AND(КриогенТехГаз!B14=150,КриогенТехГаз!F11=50),7.75,IF(AND(КриогенТехГаз!B14=150,КриогенТехГаз!F11=100),15.5,IF(AND(КриогенТехГаз!B14=200,КриогенТехГаз!F11=40),8.24,IF(AND(КриогенТехГаз!B14=200,КриогенТехГаз!F11=50),10.3,20.6)))))</f>
        <v>8.24</v>
      </c>
      <c r="I14" s="19">
        <f>G14*1.69*КриогенТехГаз!D11</f>
        <v>55.702399999999997</v>
      </c>
      <c r="L14" s="32" t="s">
        <v>111</v>
      </c>
      <c r="M14" s="32">
        <v>8</v>
      </c>
      <c r="N14" s="32"/>
      <c r="O14" s="32">
        <v>10</v>
      </c>
      <c r="P14" s="32" t="s">
        <v>83</v>
      </c>
      <c r="Q14" s="32" t="s">
        <v>83</v>
      </c>
      <c r="R14" s="33" t="s">
        <v>75</v>
      </c>
      <c r="S14" s="32" t="s">
        <v>75</v>
      </c>
      <c r="T14" s="32" t="s">
        <v>91</v>
      </c>
      <c r="U14" s="32" t="s">
        <v>91</v>
      </c>
      <c r="V14" s="32" t="s">
        <v>99</v>
      </c>
      <c r="W14" s="32" t="s">
        <v>99</v>
      </c>
      <c r="Y14" s="32">
        <v>10</v>
      </c>
      <c r="Z14" s="32">
        <v>700</v>
      </c>
    </row>
    <row r="15" spans="1:26" ht="108" customHeight="1" x14ac:dyDescent="0.25">
      <c r="C15" s="2">
        <v>12</v>
      </c>
      <c r="F15" t="s">
        <v>55</v>
      </c>
      <c r="G15">
        <f>IF(AND(КриогенТехГаз!B14=150,КриогенТехГаз!F11=40),5.46,IF(AND(КриогенТехГаз!B14=150,КриогенТехГаз!F11=50),6.83,IF(AND(КриогенТехГаз!B14=150,КриогенТехГаз!F11=100),13.66,IF(AND(КриогенТехГаз!B14=200,КриогенТехГаз!F11=40),7.11,IF(AND(КриогенТехГаз!B14=200,КриогенТехГаз!F11=50),8.89,17.78)))))</f>
        <v>7.11</v>
      </c>
      <c r="I15" s="19">
        <f>G15*0.169*КриогенТехГаз!D11</f>
        <v>4.8063600000000006</v>
      </c>
      <c r="L15" s="32" t="s">
        <v>109</v>
      </c>
      <c r="M15" s="32">
        <v>6</v>
      </c>
      <c r="N15" s="32"/>
      <c r="O15" s="32">
        <v>12</v>
      </c>
      <c r="P15" s="32" t="s">
        <v>84</v>
      </c>
      <c r="Q15" s="32" t="s">
        <v>84</v>
      </c>
      <c r="R15" s="33" t="s">
        <v>76</v>
      </c>
      <c r="S15" s="32" t="s">
        <v>76</v>
      </c>
      <c r="T15" s="32" t="s">
        <v>92</v>
      </c>
      <c r="U15" s="32" t="s">
        <v>92</v>
      </c>
      <c r="V15" s="32" t="s">
        <v>100</v>
      </c>
      <c r="W15" s="32" t="s">
        <v>100</v>
      </c>
      <c r="Y15" s="32">
        <v>12</v>
      </c>
      <c r="Z15" s="32">
        <v>910</v>
      </c>
    </row>
    <row r="16" spans="1:26" ht="108" customHeight="1" x14ac:dyDescent="0.25">
      <c r="C16" s="2">
        <v>16</v>
      </c>
      <c r="F16" t="s">
        <v>53</v>
      </c>
      <c r="G16">
        <f>IF(AND(КриогенТехГаз!B14=150,КриогенТехГаз!F11=40),6.24,IF(AND(КриогенТехГаз!B14=150,КриогенТехГаз!F11=50),7.8,IF(AND(КриогенТехГаз!B14=150,КриогенТехГаз!F11=100),15.6,IF(AND(КриогенТехГаз!B14=200,КриогенТехГаз!F11=40),8.24,IF(AND(КриогенТехГаз!B14=200,КриогенТехГаз!F11=50),10.3,20.6)))))</f>
        <v>8.24</v>
      </c>
      <c r="I16" s="19">
        <f>G16*0.085*КриогенТехГаз!D11</f>
        <v>2.8016000000000001</v>
      </c>
      <c r="L16" s="32" t="s">
        <v>112</v>
      </c>
      <c r="M16" s="32">
        <v>9</v>
      </c>
      <c r="N16" s="32"/>
      <c r="O16" s="32">
        <v>16</v>
      </c>
      <c r="P16" s="32" t="s">
        <v>85</v>
      </c>
      <c r="Q16" s="32" t="s">
        <v>85</v>
      </c>
      <c r="R16" s="33" t="s">
        <v>77</v>
      </c>
      <c r="S16" s="32" t="s">
        <v>77</v>
      </c>
      <c r="T16" s="32" t="s">
        <v>93</v>
      </c>
      <c r="U16" s="32" t="s">
        <v>93</v>
      </c>
      <c r="V16" s="32" t="s">
        <v>101</v>
      </c>
      <c r="W16" s="32" t="s">
        <v>101</v>
      </c>
      <c r="Y16" s="32">
        <v>16</v>
      </c>
      <c r="Z16" s="32">
        <v>1280</v>
      </c>
    </row>
    <row r="17" spans="2:26" ht="108" customHeight="1" x14ac:dyDescent="0.25">
      <c r="C17" s="2">
        <v>20</v>
      </c>
      <c r="F17" t="s">
        <v>69</v>
      </c>
      <c r="G17">
        <f>IF(AND(КриогенТехГаз!B14=150,КриогенТехГаз!F11=40),6,IF(AND(КриогенТехГаз!B14=150,КриогенТехГаз!F11=50),7.5,IF(AND(КриогенТехГаз!B14=150,КриогенТехГаз!F11=100),15.6,IF(AND(КриогенТехГаз!B14=200,КриогенТехГаз!F11=40),8,IF(AND(КриогенТехГаз!B14=200,КриогенТехГаз!F11=50),10,20.6)))))</f>
        <v>8</v>
      </c>
      <c r="I17" s="19">
        <f>G17*1.87*КриогенТехГаз!D11</f>
        <v>59.84</v>
      </c>
      <c r="L17" s="32" t="s">
        <v>110</v>
      </c>
      <c r="M17" s="32">
        <v>7</v>
      </c>
      <c r="N17" s="32"/>
      <c r="O17" s="32">
        <v>20</v>
      </c>
      <c r="P17" s="32" t="s">
        <v>86</v>
      </c>
      <c r="Q17" s="32" t="s">
        <v>86</v>
      </c>
      <c r="R17" s="33" t="s">
        <v>78</v>
      </c>
      <c r="S17" s="32" t="s">
        <v>78</v>
      </c>
      <c r="T17" s="32" t="s">
        <v>94</v>
      </c>
      <c r="U17" s="32" t="s">
        <v>94</v>
      </c>
      <c r="V17" s="32" t="s">
        <v>102</v>
      </c>
      <c r="W17" s="32" t="s">
        <v>102</v>
      </c>
      <c r="Y17" s="32">
        <v>20</v>
      </c>
      <c r="Z17" s="32">
        <v>1530</v>
      </c>
    </row>
    <row r="18" spans="2:26" ht="46.5" customHeight="1" x14ac:dyDescent="0.25">
      <c r="F18" t="s">
        <v>70</v>
      </c>
    </row>
    <row r="19" spans="2:26" x14ac:dyDescent="0.25">
      <c r="G19" s="32" t="s">
        <v>116</v>
      </c>
    </row>
    <row r="21" spans="2:26" x14ac:dyDescent="0.25">
      <c r="C21" t="str">
        <f>IF(КриогенТехГаз!B11="О2 - кислород","Кислород",IF(КриогенТехГаз!B11="N2 - азот","Азот",IF(КриогенТехГаз!B11="Ar - аргон","Аргон",IF(КриогенТехГаз!B11="He - гелий","Гелий",IF(КриогенТехГаз!B11="H2 - водород","Водород","Углекислота")))))</f>
        <v>Кислород</v>
      </c>
      <c r="D21" t="str">
        <f>CONCATENATE(C21," ",Q3)</f>
        <v>Кислород 4</v>
      </c>
    </row>
    <row r="22" spans="2:26" x14ac:dyDescent="0.25">
      <c r="H22" t="s">
        <v>13</v>
      </c>
      <c r="I22">
        <f>I14</f>
        <v>55.702399999999997</v>
      </c>
    </row>
    <row r="23" spans="2:26" x14ac:dyDescent="0.25">
      <c r="H23" t="s">
        <v>12</v>
      </c>
      <c r="I23">
        <f>I16</f>
        <v>2.8016000000000001</v>
      </c>
    </row>
    <row r="24" spans="2:26" ht="108" customHeight="1" x14ac:dyDescent="0.25">
      <c r="B24" t="s">
        <v>121</v>
      </c>
      <c r="H24" t="s">
        <v>14</v>
      </c>
      <c r="I24">
        <f>I15</f>
        <v>4.8063600000000006</v>
      </c>
    </row>
    <row r="25" spans="2:26" ht="108" customHeight="1" x14ac:dyDescent="0.25">
      <c r="B25" t="s">
        <v>122</v>
      </c>
      <c r="H25" t="s">
        <v>11</v>
      </c>
      <c r="I25">
        <f>I13</f>
        <v>35.223999999999997</v>
      </c>
    </row>
    <row r="26" spans="2:26" ht="108" customHeight="1" x14ac:dyDescent="0.25">
      <c r="B26" t="s">
        <v>123</v>
      </c>
      <c r="H26" t="s">
        <v>10</v>
      </c>
      <c r="I26">
        <f>I12</f>
        <v>44.825600000000001</v>
      </c>
    </row>
    <row r="27" spans="2:26" ht="108" customHeight="1" x14ac:dyDescent="0.25">
      <c r="B27" t="s">
        <v>124</v>
      </c>
      <c r="H27" t="s">
        <v>50</v>
      </c>
      <c r="I27">
        <f>I17</f>
        <v>59.84</v>
      </c>
    </row>
    <row r="28" spans="2:26" ht="108" customHeight="1" x14ac:dyDescent="0.25">
      <c r="B28" t="s">
        <v>117</v>
      </c>
    </row>
    <row r="29" spans="2:26" ht="108" customHeight="1" x14ac:dyDescent="0.25">
      <c r="B29" t="s">
        <v>118</v>
      </c>
    </row>
    <row r="30" spans="2:26" ht="108" customHeight="1" x14ac:dyDescent="0.25">
      <c r="B30" t="s">
        <v>119</v>
      </c>
    </row>
    <row r="31" spans="2:26" ht="108" customHeight="1" x14ac:dyDescent="0.25">
      <c r="B31" t="s">
        <v>120</v>
      </c>
    </row>
    <row r="32" spans="2:26" ht="108" customHeight="1" x14ac:dyDescent="0.25">
      <c r="B32" t="s">
        <v>128</v>
      </c>
    </row>
    <row r="33" spans="2:15" ht="108" customHeight="1" x14ac:dyDescent="0.25">
      <c r="B33" t="s">
        <v>129</v>
      </c>
    </row>
    <row r="34" spans="2:15" ht="108" customHeight="1" x14ac:dyDescent="0.25">
      <c r="B34" t="s">
        <v>130</v>
      </c>
    </row>
    <row r="35" spans="2:15" ht="108" customHeight="1" x14ac:dyDescent="0.25">
      <c r="B35" t="s">
        <v>131</v>
      </c>
    </row>
    <row r="36" spans="2:15" ht="108" customHeight="1" x14ac:dyDescent="0.25">
      <c r="B36" t="s">
        <v>125</v>
      </c>
    </row>
    <row r="37" spans="2:15" ht="108" customHeight="1" x14ac:dyDescent="0.25">
      <c r="B37" t="s">
        <v>126</v>
      </c>
    </row>
    <row r="38" spans="2:15" ht="108" customHeight="1" x14ac:dyDescent="0.25">
      <c r="B38" t="s">
        <v>127</v>
      </c>
    </row>
    <row r="39" spans="2:15" ht="108" customHeight="1" x14ac:dyDescent="0.25">
      <c r="B39" t="s">
        <v>163</v>
      </c>
      <c r="M39" s="38"/>
      <c r="N39" s="38"/>
      <c r="O39" s="38"/>
    </row>
    <row r="40" spans="2:15" ht="108" customHeight="1" x14ac:dyDescent="0.25">
      <c r="B40" t="s">
        <v>136</v>
      </c>
    </row>
    <row r="41" spans="2:15" ht="108" customHeight="1" x14ac:dyDescent="0.25">
      <c r="B41" t="s">
        <v>137</v>
      </c>
    </row>
    <row r="42" spans="2:15" ht="108" customHeight="1" x14ac:dyDescent="0.25">
      <c r="B42" t="s">
        <v>138</v>
      </c>
    </row>
    <row r="43" spans="2:15" ht="108" customHeight="1" x14ac:dyDescent="0.25">
      <c r="B43" t="s">
        <v>139</v>
      </c>
    </row>
    <row r="44" spans="2:15" ht="108" customHeight="1" x14ac:dyDescent="0.25">
      <c r="B44" t="s">
        <v>132</v>
      </c>
    </row>
    <row r="45" spans="2:15" ht="108" customHeight="1" x14ac:dyDescent="0.25">
      <c r="B45" t="s">
        <v>133</v>
      </c>
    </row>
    <row r="46" spans="2:15" ht="108" customHeight="1" x14ac:dyDescent="0.25">
      <c r="B46" t="s">
        <v>134</v>
      </c>
    </row>
    <row r="47" spans="2:15" ht="108" customHeight="1" x14ac:dyDescent="0.25">
      <c r="B47" t="s">
        <v>135</v>
      </c>
    </row>
    <row r="48" spans="2:15" ht="108" customHeight="1" x14ac:dyDescent="0.25">
      <c r="B48" t="s">
        <v>143</v>
      </c>
    </row>
    <row r="49" spans="2:15" ht="108" customHeight="1" x14ac:dyDescent="0.25">
      <c r="B49" t="s">
        <v>144</v>
      </c>
    </row>
    <row r="50" spans="2:15" ht="108" customHeight="1" x14ac:dyDescent="0.25">
      <c r="B50" t="s">
        <v>145</v>
      </c>
    </row>
    <row r="51" spans="2:15" ht="108" customHeight="1" x14ac:dyDescent="0.25">
      <c r="B51" t="s">
        <v>146</v>
      </c>
    </row>
    <row r="52" spans="2:15" ht="108" customHeight="1" x14ac:dyDescent="0.25">
      <c r="B52" t="s">
        <v>140</v>
      </c>
    </row>
    <row r="53" spans="2:15" ht="108" customHeight="1" x14ac:dyDescent="0.25">
      <c r="B53" t="s">
        <v>141</v>
      </c>
    </row>
    <row r="54" spans="2:15" ht="108" customHeight="1" x14ac:dyDescent="0.25">
      <c r="B54" t="s">
        <v>142</v>
      </c>
    </row>
    <row r="55" spans="2:15" ht="108" customHeight="1" x14ac:dyDescent="0.25">
      <c r="B55" t="s">
        <v>164</v>
      </c>
      <c r="M55" s="38"/>
      <c r="N55" s="38"/>
      <c r="O55" s="38"/>
    </row>
    <row r="56" spans="2:15" ht="108" customHeight="1" x14ac:dyDescent="0.25">
      <c r="B56" t="s">
        <v>151</v>
      </c>
    </row>
    <row r="57" spans="2:15" ht="108" customHeight="1" x14ac:dyDescent="0.25">
      <c r="B57" t="s">
        <v>152</v>
      </c>
    </row>
    <row r="58" spans="2:15" ht="108" customHeight="1" x14ac:dyDescent="0.25">
      <c r="B58" t="s">
        <v>153</v>
      </c>
    </row>
    <row r="59" spans="2:15" ht="108" customHeight="1" x14ac:dyDescent="0.25">
      <c r="B59" t="s">
        <v>154</v>
      </c>
    </row>
    <row r="60" spans="2:15" ht="108" customHeight="1" x14ac:dyDescent="0.25">
      <c r="B60" t="s">
        <v>147</v>
      </c>
    </row>
    <row r="61" spans="2:15" ht="108" customHeight="1" x14ac:dyDescent="0.25">
      <c r="B61" t="s">
        <v>148</v>
      </c>
    </row>
    <row r="62" spans="2:15" ht="108" customHeight="1" x14ac:dyDescent="0.25">
      <c r="B62" t="s">
        <v>149</v>
      </c>
    </row>
    <row r="63" spans="2:15" ht="108" customHeight="1" x14ac:dyDescent="0.25">
      <c r="B63" t="s">
        <v>150</v>
      </c>
    </row>
    <row r="64" spans="2:15" ht="108" customHeight="1" x14ac:dyDescent="0.25">
      <c r="B64" t="s">
        <v>159</v>
      </c>
    </row>
    <row r="65" spans="2:2" ht="108" customHeight="1" x14ac:dyDescent="0.25">
      <c r="B65" t="s">
        <v>160</v>
      </c>
    </row>
    <row r="66" spans="2:2" ht="108" customHeight="1" x14ac:dyDescent="0.25">
      <c r="B66" t="s">
        <v>161</v>
      </c>
    </row>
    <row r="67" spans="2:2" ht="108" customHeight="1" x14ac:dyDescent="0.25">
      <c r="B67" t="s">
        <v>162</v>
      </c>
    </row>
    <row r="68" spans="2:2" ht="108" customHeight="1" x14ac:dyDescent="0.25">
      <c r="B68" t="s">
        <v>155</v>
      </c>
    </row>
    <row r="69" spans="2:2" ht="108" customHeight="1" x14ac:dyDescent="0.25">
      <c r="B69" t="s">
        <v>156</v>
      </c>
    </row>
    <row r="70" spans="2:2" ht="108" customHeight="1" x14ac:dyDescent="0.25">
      <c r="B70" t="s">
        <v>157</v>
      </c>
    </row>
    <row r="71" spans="2:2" ht="108" customHeight="1" x14ac:dyDescent="0.25">
      <c r="B71" t="s">
        <v>158</v>
      </c>
    </row>
  </sheetData>
  <sortState ref="B24:B69">
    <sortCondition ref="B24"/>
  </sortState>
  <mergeCells count="5">
    <mergeCell ref="S6:T6"/>
    <mergeCell ref="L9:M9"/>
    <mergeCell ref="T3:T4"/>
    <mergeCell ref="Y9:Z9"/>
    <mergeCell ref="U3:U4"/>
  </mergeCells>
  <dataValidations disablePrompts="1" count="3">
    <dataValidation type="list" allowBlank="1" showInputMessage="1" showErrorMessage="1" sqref="C12:C17">
      <formula1>фото</formula1>
    </dataValidation>
    <dataValidation type="list" allowBlank="1" showInputMessage="1" showErrorMessage="1" sqref="D11">
      <formula1>$C$11:$C$17</formula1>
    </dataValidation>
    <dataValidation allowBlank="1" showErrorMessage="1" promptTitle="бла-бла-бла" prompt="это круто" sqref="H3"/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КриогенТехГаз</vt:lpstr>
      <vt:lpstr>Лист2</vt:lpstr>
      <vt:lpstr>_габарит</vt:lpstr>
      <vt:lpstr>КриогенТехГаз!Область_печати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ktg</dc:creator>
  <cp:lastModifiedBy>Сергей</cp:lastModifiedBy>
  <cp:lastPrinted>2020-07-22T08:57:46Z</cp:lastPrinted>
  <dcterms:created xsi:type="dcterms:W3CDTF">2020-02-19T07:07:07Z</dcterms:created>
  <dcterms:modified xsi:type="dcterms:W3CDTF">2020-07-22T09:00:42Z</dcterms:modified>
</cp:coreProperties>
</file>